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25" yWindow="735" windowWidth="9645" windowHeight="8775" activeTab="4"/>
  </bookViews>
  <sheets>
    <sheet name="日程表案" sheetId="1" r:id="rId1"/>
    <sheet name="トーナメント" sheetId="2" r:id="rId2"/>
    <sheet name="細工" sheetId="3" r:id="rId3"/>
    <sheet name="日程表１" sheetId="4" r:id="rId4"/>
    <sheet name="結果" sheetId="5" r:id="rId5"/>
  </sheets>
  <definedNames>
    <definedName name="_xlnm.Print_Area" localSheetId="1">'トーナメント'!$B$1:$Q$55</definedName>
    <definedName name="_xlnm.Print_Area" localSheetId="4">'結果'!$B$2:$U$63</definedName>
    <definedName name="_xlnm.Print_Area" localSheetId="3">'日程表１'!$C$9:$L$96</definedName>
    <definedName name="_xlnm.Print_Area" localSheetId="0">'日程表案'!$A$1:$K$37</definedName>
  </definedNames>
  <calcPr fullCalcOnLoad="1"/>
</workbook>
</file>

<file path=xl/sharedStrings.xml><?xml version="1.0" encoding="utf-8"?>
<sst xmlns="http://schemas.openxmlformats.org/spreadsheetml/2006/main" count="361" uniqueCount="185">
  <si>
    <t xml:space="preserve">    会場
時間</t>
  </si>
  <si>
    <t>Ａ</t>
  </si>
  <si>
    <t>Ｂ</t>
  </si>
  <si>
    <t>Ｃ</t>
  </si>
  <si>
    <t>（男　　　子）</t>
  </si>
  <si>
    <t>（女　　　子）</t>
  </si>
  <si>
    <t/>
  </si>
  <si>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</si>
  <si>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</si>
  <si>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</si>
  <si>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</si>
  <si>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</si>
  <si>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</si>
  <si>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</si>
  <si>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</si>
  <si>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</si>
  <si>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</si>
  <si>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</si>
  <si>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</si>
  <si>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</si>
  <si>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</si>
  <si>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</si>
  <si>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</si>
  <si>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</si>
  <si>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</si>
  <si>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</si>
  <si>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</si>
  <si>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 xml:space="preserve">    　　会場
時間</t>
  </si>
  <si>
    <t>Ａ</t>
  </si>
  <si>
    <t>01</t>
  </si>
  <si>
    <t>02</t>
  </si>
  <si>
    <t>03</t>
  </si>
  <si>
    <t>C</t>
  </si>
  <si>
    <t>B</t>
  </si>
  <si>
    <t>あ</t>
  </si>
  <si>
    <t>い</t>
  </si>
  <si>
    <t>か</t>
  </si>
  <si>
    <t>き</t>
  </si>
  <si>
    <t>う</t>
  </si>
  <si>
    <t>え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</si>
  <si>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</si>
  <si>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</si>
  <si>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</si>
  <si>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</si>
  <si>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</si>
  <si>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</si>
  <si>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</si>
  <si>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</si>
  <si>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</si>
  <si>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</si>
  <si>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</si>
  <si>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</si>
  <si>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</si>
  <si>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な</t>
  </si>
  <si>
    <t>に</t>
  </si>
  <si>
    <t>３段目までにチーム名が、入るようになっていますので、審判名を入れる場合は、４段目と５段目に入力してください。</t>
  </si>
  <si>
    <t>このシートの内容は、「日程表案」のシートを、変更すれば連動して変わります。（日付、会場、時間も）</t>
  </si>
  <si>
    <t>前</t>
  </si>
  <si>
    <t>後</t>
  </si>
  <si>
    <t>男子１回戦</t>
  </si>
  <si>
    <t>女子１回戦</t>
  </si>
  <si>
    <t>男子２回戦</t>
  </si>
  <si>
    <t>女子２回戦</t>
  </si>
  <si>
    <t>お</t>
  </si>
  <si>
    <t>閉会式</t>
  </si>
  <si>
    <t>9：30～</t>
  </si>
  <si>
    <t>10：40～</t>
  </si>
  <si>
    <t>11：50～</t>
  </si>
  <si>
    <t>13：00～</t>
  </si>
  <si>
    <t>14：10～</t>
  </si>
  <si>
    <t>15：20～</t>
  </si>
  <si>
    <t>16：30～</t>
  </si>
  <si>
    <t>データの参照元は、「日程表案」と「トーナメント」です、「細工」シートを利用して変化させています。</t>
  </si>
  <si>
    <t>勝ち対負け</t>
  </si>
  <si>
    <t>負け対負け</t>
  </si>
  <si>
    <t>勝ち対勝ち</t>
  </si>
  <si>
    <t>負け対勝ち</t>
  </si>
  <si>
    <t>な勝ち　対　に負け</t>
  </si>
  <si>
    <t>な負け　対　に勝ち</t>
  </si>
  <si>
    <t>な負け　対　に負け</t>
  </si>
  <si>
    <t>な勝ち　対　に勝ち</t>
  </si>
  <si>
    <t>注意事項</t>
  </si>
  <si>
    <t>加古川市立総合体育館</t>
  </si>
  <si>
    <t>Ａ</t>
  </si>
  <si>
    <t>17：40～</t>
  </si>
  <si>
    <t>１１月２０日（土）</t>
  </si>
  <si>
    <t>１１月２１日（日）</t>
  </si>
  <si>
    <t>夙川学院増谷記念館</t>
  </si>
  <si>
    <t>２１勝ち　対　２２負け</t>
  </si>
  <si>
    <t>２１負け　対　２２勝ち</t>
  </si>
  <si>
    <t>２１負け　対　２２負け</t>
  </si>
  <si>
    <t>２１勝ち　対　２２勝ち</t>
  </si>
  <si>
    <t>１１月２７日（土）</t>
  </si>
  <si>
    <t>１１月２８日（日）</t>
  </si>
  <si>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</si>
  <si>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</si>
  <si>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</si>
  <si>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</si>
  <si>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</si>
  <si>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</si>
  <si>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</si>
  <si>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</si>
  <si>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</si>
  <si>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</si>
  <si>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</si>
  <si>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</si>
  <si>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</si>
  <si>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</si>
  <si>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</si>
  <si>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</si>
  <si>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10：00～</t>
  </si>
  <si>
    <t>11：10～</t>
  </si>
  <si>
    <t>12：20～</t>
  </si>
  <si>
    <t>13：30～</t>
  </si>
  <si>
    <t>14：40～</t>
  </si>
  <si>
    <t>15：50～</t>
  </si>
  <si>
    <t>☆　第２試合以後は</t>
  </si>
  <si>
    <t>☆　第３試合のチームが第１試合のオフィシャル・得点・モップ係になります。     　　　　　　　　　</t>
  </si>
  <si>
    <t>　●１１／２０・２１は、勝ちチームがオフィシャル・得点・モップ係になります。</t>
  </si>
  <si>
    <t>　●１１／２７・２８は、勝ちチームがオフィシャル、負けチームがモップ係になります。</t>
  </si>
  <si>
    <t>☆　「１１」の試合に関しては、東播地区のチームがオフィシャル・得点・モップ係を行う。</t>
  </si>
  <si>
    <t>神戸国際附</t>
  </si>
  <si>
    <t>兵　庫　工</t>
  </si>
  <si>
    <t>育　　英</t>
  </si>
  <si>
    <t>高　砂　南</t>
  </si>
  <si>
    <t>夙　　川</t>
  </si>
  <si>
    <t>神戸星城</t>
  </si>
  <si>
    <t>明　　石</t>
  </si>
  <si>
    <t>武庫川大附</t>
  </si>
  <si>
    <t>三田学園</t>
  </si>
  <si>
    <t>県立尼崎</t>
  </si>
  <si>
    <t>明石清水</t>
  </si>
  <si>
    <t>市立西宮</t>
  </si>
  <si>
    <t>神港学園</t>
  </si>
  <si>
    <t>神戸商業</t>
  </si>
  <si>
    <t>神戸科技</t>
  </si>
  <si>
    <t>川西緑台</t>
  </si>
  <si>
    <t>六甲アイランド</t>
  </si>
  <si>
    <t>東播工業</t>
  </si>
  <si>
    <t>伊川谷北</t>
  </si>
  <si>
    <t>村野工業</t>
  </si>
  <si>
    <t>甲陽学院</t>
  </si>
  <si>
    <t>川西北陵</t>
  </si>
  <si>
    <t>加古川北</t>
  </si>
  <si>
    <t>県立伊丹</t>
  </si>
  <si>
    <t>兵庫工業</t>
  </si>
  <si>
    <t>園田学園</t>
  </si>
  <si>
    <t>加古川南</t>
  </si>
  <si>
    <t>尼崎小田</t>
  </si>
  <si>
    <t>長　　田</t>
  </si>
  <si>
    <t>明　石　北</t>
  </si>
  <si>
    <t>北　須　磨</t>
  </si>
  <si>
    <t>東　播　磨</t>
  </si>
  <si>
    <t>西　宮　南</t>
  </si>
  <si>
    <t>西　宮　東</t>
  </si>
  <si>
    <t>親　　和</t>
  </si>
  <si>
    <t>明　石　南</t>
  </si>
  <si>
    <t>葺　　合</t>
  </si>
  <si>
    <t>柏　　原</t>
  </si>
  <si>
    <t>須　磨　東</t>
  </si>
  <si>
    <t>伊　丹　北</t>
  </si>
  <si>
    <t>延前</t>
  </si>
  <si>
    <t>延後</t>
  </si>
  <si>
    <t>後</t>
  </si>
  <si>
    <t>男子準々決勝</t>
  </si>
  <si>
    <t>女子準々決勝</t>
  </si>
  <si>
    <t>１　位</t>
  </si>
  <si>
    <t>２　位</t>
  </si>
  <si>
    <t>３　位</t>
  </si>
  <si>
    <t>４　位</t>
  </si>
  <si>
    <t>ベスト４によるリーグ戦（女子）</t>
  </si>
  <si>
    <t>ベスト４によるリーグ戦（男子）</t>
  </si>
  <si>
    <t>武庫川女子大附属</t>
  </si>
  <si>
    <t>０勝　3敗</t>
  </si>
  <si>
    <t>１勝　２敗</t>
  </si>
  <si>
    <t>神　戸　星　城</t>
  </si>
  <si>
    <t>夙　川　学　院</t>
  </si>
  <si>
    <t>明　　　　　石</t>
  </si>
  <si>
    <t>３勝　０敗</t>
  </si>
  <si>
    <t>２勝　1敗</t>
  </si>
  <si>
    <t>県　立　尼　崎</t>
  </si>
  <si>
    <t>０勝　３敗</t>
  </si>
  <si>
    <t>神戸国際大学附属</t>
  </si>
  <si>
    <t>育　　　　　　英</t>
  </si>
  <si>
    <t>２勝　１敗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</si>
</sst>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\t&quot;¥&quot;#,##0_);\(\t&quot;¥&quot;#,##0\)"/>
    <numFmt numFmtId="185" formatCode="\t&quot;¥&quot;#,##0_);[Red]\(\t&quot;¥&quot;#,##0\)"/>
    <numFmt numFmtId="186" formatCode="\t&quot;¥&quot;#,##0.00_);\(\t&quot;¥&quot;#,##0.00\)"/>
    <numFmt numFmtId="187" formatCode="\t&quot;¥&quot;#,##0.00_);[Red]\(\t&quot;¥&quot;#,##0.00\)"/>
    <numFmt numFmtId="188" formatCode="General;[=0]\'\'"/>
    <numFmt numFmtId="189" formatCode="General;[=0]&quot; &quot;"/>
    <numFmt numFmtId="190" formatCode="General;[=0]\=\'\ \'"/>
    <numFmt numFmtId="191" formatCode="General;[=0]\=&quot; &quot;"/>
    <numFmt numFmtId="192" formatCode="General;[=0]\'\ \'"/>
    <numFmt numFmtId="193" formatCode="General;[=0]&quot; &quot;\'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 diagonalDown="1">
      <left style="thin"/>
      <right>
        <color indexed="63"/>
      </right>
      <top style="dashed"/>
      <bottom>
        <color indexed="63"/>
      </bottom>
      <diagonal style="dashed"/>
    </border>
    <border diagonalUp="1" diagonalDown="1">
      <left>
        <color indexed="63"/>
      </left>
      <right>
        <color indexed="63"/>
      </right>
      <top style="dashed"/>
      <bottom>
        <color indexed="63"/>
      </bottom>
      <diagonal style="dashed"/>
    </border>
    <border diagonalUp="1" diagonalDown="1">
      <left>
        <color indexed="63"/>
      </left>
      <right style="thin"/>
      <top style="dashed"/>
      <bottom>
        <color indexed="63"/>
      </bottom>
      <diagonal style="dashed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dashed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ashed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dashed"/>
    </border>
    <border diagonalUp="1" diagonalDown="1">
      <left style="thin"/>
      <right>
        <color indexed="63"/>
      </right>
      <top>
        <color indexed="63"/>
      </top>
      <bottom style="dashed"/>
      <diagonal style="dashed"/>
    </border>
    <border diagonalUp="1" diagonalDown="1">
      <left>
        <color indexed="63"/>
      </left>
      <right>
        <color indexed="63"/>
      </right>
      <top>
        <color indexed="63"/>
      </top>
      <bottom style="dashed"/>
      <diagonal style="dashed"/>
    </border>
    <border diagonalUp="1" diagonalDown="1">
      <left>
        <color indexed="63"/>
      </left>
      <right style="thin"/>
      <top>
        <color indexed="63"/>
      </top>
      <bottom style="dashed"/>
      <diagonal style="dash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0" fillId="41" borderId="7" applyNumberFormat="0" applyFon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48" borderId="10" applyNumberFormat="0" applyAlignment="0" applyProtection="0"/>
    <xf numFmtId="0" fontId="34" fillId="49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50" borderId="11" applyNumberFormat="0" applyFont="0" applyAlignment="0" applyProtection="0"/>
    <xf numFmtId="0" fontId="35" fillId="0" borderId="12" applyNumberFormat="0" applyFill="0" applyAlignment="0" applyProtection="0"/>
    <xf numFmtId="0" fontId="36" fillId="51" borderId="0" applyNumberFormat="0" applyBorder="0" applyAlignment="0" applyProtection="0"/>
    <xf numFmtId="0" fontId="37" fillId="52" borderId="13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3" fillId="52" borderId="18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13" applyNumberFormat="0" applyAlignment="0" applyProtection="0"/>
    <xf numFmtId="0" fontId="20" fillId="0" borderId="0" applyNumberFormat="0" applyFill="0" applyBorder="0" applyAlignment="0" applyProtection="0"/>
    <xf numFmtId="0" fontId="46" fillId="5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25" xfId="0" applyFont="1" applyBorder="1" applyAlignment="1">
      <alignment horizontal="right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2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5" fillId="0" borderId="34" xfId="0" applyFont="1" applyBorder="1" applyAlignment="1">
      <alignment horizontal="right" vertical="center"/>
    </xf>
    <xf numFmtId="0" fontId="25" fillId="0" borderId="35" xfId="0" applyFont="1" applyBorder="1" applyAlignment="1">
      <alignment horizontal="right" vertical="center"/>
    </xf>
    <xf numFmtId="0" fontId="25" fillId="0" borderId="28" xfId="0" applyFont="1" applyBorder="1" applyAlignment="1">
      <alignment horizontal="left" vertical="center"/>
    </xf>
    <xf numFmtId="189" fontId="21" fillId="0" borderId="0" xfId="0" applyNumberFormat="1" applyFont="1" applyAlignment="1">
      <alignment/>
    </xf>
    <xf numFmtId="0" fontId="0" fillId="0" borderId="0" xfId="0" applyAlignment="1" quotePrefix="1">
      <alignment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top" wrapText="1"/>
    </xf>
    <xf numFmtId="0" fontId="21" fillId="0" borderId="0" xfId="0" applyFont="1" applyAlignment="1">
      <alignment/>
    </xf>
    <xf numFmtId="0" fontId="2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32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4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shrinkToFit="1"/>
    </xf>
    <xf numFmtId="0" fontId="22" fillId="0" borderId="36" xfId="0" applyFont="1" applyBorder="1" applyAlignment="1">
      <alignment vertical="center"/>
    </xf>
    <xf numFmtId="0" fontId="22" fillId="0" borderId="3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5" fillId="0" borderId="43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/>
    </xf>
    <xf numFmtId="0" fontId="22" fillId="0" borderId="41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55" borderId="40" xfId="0" applyFont="1" applyFill="1" applyBorder="1" applyAlignment="1">
      <alignment horizontal="center" vertical="center"/>
    </xf>
    <xf numFmtId="0" fontId="22" fillId="55" borderId="41" xfId="0" applyFont="1" applyFill="1" applyBorder="1" applyAlignment="1">
      <alignment horizontal="center" vertical="center"/>
    </xf>
    <xf numFmtId="0" fontId="22" fillId="55" borderId="42" xfId="0" applyFont="1" applyFill="1" applyBorder="1" applyAlignment="1">
      <alignment horizontal="center" vertical="center"/>
    </xf>
    <xf numFmtId="0" fontId="22" fillId="0" borderId="49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56" borderId="40" xfId="0" applyFont="1" applyFill="1" applyBorder="1" applyAlignment="1">
      <alignment horizontal="center" vertical="center"/>
    </xf>
    <xf numFmtId="0" fontId="22" fillId="56" borderId="42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2" fillId="57" borderId="40" xfId="0" applyFont="1" applyFill="1" applyBorder="1" applyAlignment="1">
      <alignment horizontal="center" vertical="center"/>
    </xf>
    <xf numFmtId="0" fontId="22" fillId="57" borderId="4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14" fontId="21" fillId="0" borderId="51" xfId="0" applyNumberFormat="1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left" vertical="top" wrapText="1"/>
    </xf>
    <xf numFmtId="0" fontId="21" fillId="0" borderId="55" xfId="0" applyFont="1" applyBorder="1" applyAlignment="1">
      <alignment horizontal="left" vertical="top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23" fillId="0" borderId="29" xfId="0" applyFont="1" applyBorder="1" applyAlignment="1">
      <alignment horizontal="right" vertical="center"/>
    </xf>
    <xf numFmtId="0" fontId="23" fillId="0" borderId="31" xfId="0" applyFont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29" xfId="0" applyBorder="1" applyAlignment="1">
      <alignment vertical="center"/>
    </xf>
    <xf numFmtId="0" fontId="23" fillId="0" borderId="32" xfId="0" applyFont="1" applyBorder="1" applyAlignment="1">
      <alignment horizontal="right" vertical="center"/>
    </xf>
    <xf numFmtId="0" fontId="23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4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Followed Hyperlink" xfId="102"/>
    <cellStyle name="良い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S37"/>
  <sheetViews>
    <sheetView zoomScalePageLayoutView="0" workbookViewId="0" topLeftCell="A1">
      <selection activeCell="B38" sqref="B38"/>
    </sheetView>
  </sheetViews>
  <sheetFormatPr defaultColWidth="9.00390625" defaultRowHeight="13.5"/>
  <cols>
    <col min="1" max="1" width="5.625" style="1" customWidth="1"/>
    <col min="2" max="2" width="10.625" style="1" customWidth="1"/>
    <col min="3" max="5" width="8.375" style="1" customWidth="1"/>
    <col min="6" max="6" width="5.625" style="1" customWidth="1"/>
    <col min="7" max="7" width="10.625" style="1" customWidth="1"/>
    <col min="8" max="10" width="8.375" style="1" customWidth="1"/>
    <col min="11" max="11" width="3.125" style="1" customWidth="1"/>
    <col min="12" max="12" width="10.625" style="1" customWidth="1"/>
    <col min="13" max="15" width="8.375" style="1" customWidth="1"/>
    <col min="16" max="16" width="5.625" style="1" customWidth="1"/>
    <col min="17" max="17" width="10.625" style="1" customWidth="1"/>
    <col min="18" max="20" width="8.375" style="1" customWidth="1"/>
    <col min="21" max="16384" width="9.00390625" style="1" customWidth="1"/>
  </cols>
  <sheetData>
    <row r="1" ht="15" thickBot="1"/>
    <row r="2" spans="2:10" s="2" customFormat="1" ht="24.75" customHeight="1">
      <c r="B2" s="100" t="s">
        <v>85</v>
      </c>
      <c r="C2" s="101"/>
      <c r="D2" s="101"/>
      <c r="E2" s="102"/>
      <c r="G2" s="100" t="s">
        <v>86</v>
      </c>
      <c r="H2" s="101"/>
      <c r="I2" s="101"/>
      <c r="J2" s="102"/>
    </row>
    <row r="3" spans="2:10" s="2" customFormat="1" ht="24.75" customHeight="1">
      <c r="B3" s="103" t="s">
        <v>0</v>
      </c>
      <c r="C3" s="93" t="s">
        <v>82</v>
      </c>
      <c r="D3" s="105"/>
      <c r="E3" s="106"/>
      <c r="G3" s="103" t="s">
        <v>0</v>
      </c>
      <c r="H3" s="93" t="s">
        <v>82</v>
      </c>
      <c r="I3" s="105"/>
      <c r="J3" s="106"/>
    </row>
    <row r="4" spans="2:10" s="2" customFormat="1" ht="24.75" customHeight="1">
      <c r="B4" s="104"/>
      <c r="C4" s="6" t="s">
        <v>83</v>
      </c>
      <c r="D4" s="6" t="s">
        <v>2</v>
      </c>
      <c r="E4" s="7" t="s">
        <v>3</v>
      </c>
      <c r="G4" s="104"/>
      <c r="H4" s="6" t="s">
        <v>1</v>
      </c>
      <c r="I4" s="6" t="s">
        <v>2</v>
      </c>
      <c r="J4" s="7" t="s">
        <v>3</v>
      </c>
    </row>
    <row r="5" spans="2:10" s="9" customFormat="1" ht="24.75" customHeight="1">
      <c r="B5" s="8" t="s">
        <v>65</v>
      </c>
      <c r="C5" s="6" t="s">
        <v>94</v>
      </c>
      <c r="D5" s="6" t="s">
        <v>95</v>
      </c>
      <c r="E5" s="7">
        <v>1</v>
      </c>
      <c r="G5" s="8" t="s">
        <v>65</v>
      </c>
      <c r="H5" s="6">
        <v>9</v>
      </c>
      <c r="I5" s="6">
        <v>10</v>
      </c>
      <c r="J5" s="7">
        <v>11</v>
      </c>
    </row>
    <row r="6" spans="2:10" s="9" customFormat="1" ht="24.75" customHeight="1">
      <c r="B6" s="8" t="s">
        <v>66</v>
      </c>
      <c r="C6" s="6" t="s">
        <v>96</v>
      </c>
      <c r="D6" s="6" t="s">
        <v>97</v>
      </c>
      <c r="E6" s="7">
        <v>2</v>
      </c>
      <c r="G6" s="8" t="s">
        <v>66</v>
      </c>
      <c r="H6" s="6">
        <v>12</v>
      </c>
      <c r="I6" s="6">
        <v>13</v>
      </c>
      <c r="J6" s="7">
        <v>14</v>
      </c>
    </row>
    <row r="7" spans="2:10" s="9" customFormat="1" ht="24.75" customHeight="1">
      <c r="B7" s="8" t="s">
        <v>67</v>
      </c>
      <c r="C7" s="6" t="s">
        <v>98</v>
      </c>
      <c r="D7" s="6" t="s">
        <v>99</v>
      </c>
      <c r="E7" s="7">
        <v>3</v>
      </c>
      <c r="G7" s="8" t="s">
        <v>67</v>
      </c>
      <c r="H7" s="6">
        <v>15</v>
      </c>
      <c r="I7" s="6">
        <v>16</v>
      </c>
      <c r="J7" s="7"/>
    </row>
    <row r="8" spans="2:10" s="9" customFormat="1" ht="24.75" customHeight="1">
      <c r="B8" s="8" t="s">
        <v>68</v>
      </c>
      <c r="C8" s="6" t="s">
        <v>100</v>
      </c>
      <c r="D8" s="6" t="s">
        <v>101</v>
      </c>
      <c r="E8" s="7">
        <v>4</v>
      </c>
      <c r="G8" s="8" t="s">
        <v>68</v>
      </c>
      <c r="H8" s="6" t="s">
        <v>49</v>
      </c>
      <c r="I8" s="6" t="s">
        <v>50</v>
      </c>
      <c r="J8" s="7"/>
    </row>
    <row r="9" spans="2:10" s="9" customFormat="1" ht="24.75" customHeight="1">
      <c r="B9" s="8" t="s">
        <v>69</v>
      </c>
      <c r="C9" s="6" t="s">
        <v>102</v>
      </c>
      <c r="D9" s="6" t="s">
        <v>103</v>
      </c>
      <c r="E9" s="7">
        <v>5</v>
      </c>
      <c r="G9" s="8" t="s">
        <v>69</v>
      </c>
      <c r="H9" s="6" t="s">
        <v>51</v>
      </c>
      <c r="I9" s="6" t="s">
        <v>52</v>
      </c>
      <c r="J9" s="7"/>
    </row>
    <row r="10" spans="2:10" s="9" customFormat="1" ht="24.75" customHeight="1">
      <c r="B10" s="8" t="s">
        <v>70</v>
      </c>
      <c r="C10" s="6" t="s">
        <v>104</v>
      </c>
      <c r="D10" s="6" t="s">
        <v>105</v>
      </c>
      <c r="E10" s="7">
        <v>6</v>
      </c>
      <c r="G10" s="8" t="s">
        <v>70</v>
      </c>
      <c r="H10" s="6">
        <v>17</v>
      </c>
      <c r="I10" s="6">
        <v>18</v>
      </c>
      <c r="J10" s="7"/>
    </row>
    <row r="11" spans="2:10" s="9" customFormat="1" ht="24.75" customHeight="1">
      <c r="B11" s="8" t="s">
        <v>71</v>
      </c>
      <c r="C11" s="6" t="s">
        <v>106</v>
      </c>
      <c r="D11" s="6" t="s">
        <v>107</v>
      </c>
      <c r="E11" s="7">
        <v>7</v>
      </c>
      <c r="G11" s="8" t="s">
        <v>71</v>
      </c>
      <c r="H11" s="6">
        <v>19</v>
      </c>
      <c r="I11" s="6">
        <v>20</v>
      </c>
      <c r="J11" s="7"/>
    </row>
    <row r="12" spans="2:10" s="9" customFormat="1" ht="24.75" customHeight="1">
      <c r="B12" s="8" t="s">
        <v>84</v>
      </c>
      <c r="C12" s="6" t="s">
        <v>108</v>
      </c>
      <c r="D12" s="6" t="s">
        <v>109</v>
      </c>
      <c r="E12" s="7">
        <v>8</v>
      </c>
      <c r="G12" s="8"/>
      <c r="H12" s="6"/>
      <c r="I12" s="6"/>
      <c r="J12" s="7"/>
    </row>
    <row r="13" spans="2:10" s="9" customFormat="1" ht="24.75" customHeight="1" thickBot="1">
      <c r="B13" s="10"/>
      <c r="C13" s="11"/>
      <c r="D13" s="11"/>
      <c r="E13" s="12"/>
      <c r="G13" s="10"/>
      <c r="H13" s="11"/>
      <c r="I13" s="11"/>
      <c r="J13" s="12"/>
    </row>
    <row r="14" spans="2:12" s="9" customFormat="1" ht="24.75" customHeight="1">
      <c r="B14" s="13"/>
      <c r="C14" s="14"/>
      <c r="D14" s="14"/>
      <c r="E14" s="14"/>
      <c r="G14" s="13"/>
      <c r="H14" s="14"/>
      <c r="I14" s="14"/>
      <c r="J14" s="14"/>
      <c r="K14" s="14"/>
      <c r="L14" s="14"/>
    </row>
    <row r="15" spans="2:12" ht="18.75" customHeight="1" thickBot="1">
      <c r="B15" s="15"/>
      <c r="C15" s="15"/>
      <c r="D15" s="15"/>
      <c r="E15" s="15"/>
      <c r="G15" s="15"/>
      <c r="H15" s="15"/>
      <c r="I15" s="15"/>
      <c r="J15" s="15"/>
      <c r="K15" s="15"/>
      <c r="L15" s="15"/>
    </row>
    <row r="16" spans="2:19" s="16" customFormat="1" ht="24.75" customHeight="1">
      <c r="B16" s="100" t="s">
        <v>92</v>
      </c>
      <c r="C16" s="101"/>
      <c r="D16" s="101"/>
      <c r="E16" s="102"/>
      <c r="F16" s="55"/>
      <c r="G16" s="100" t="s">
        <v>93</v>
      </c>
      <c r="H16" s="101"/>
      <c r="I16" s="101"/>
      <c r="J16" s="102"/>
      <c r="L16" s="92"/>
      <c r="M16" s="92"/>
      <c r="N16" s="92"/>
      <c r="O16" s="92"/>
      <c r="P16" s="92"/>
      <c r="Q16" s="92"/>
      <c r="R16" s="92"/>
      <c r="S16" s="92"/>
    </row>
    <row r="17" spans="2:19" s="16" customFormat="1" ht="24.75" customHeight="1">
      <c r="B17" s="103" t="s">
        <v>0</v>
      </c>
      <c r="C17" s="110" t="s">
        <v>87</v>
      </c>
      <c r="D17" s="111"/>
      <c r="E17" s="112"/>
      <c r="F17" s="14"/>
      <c r="G17" s="103" t="s">
        <v>0</v>
      </c>
      <c r="H17" s="110" t="s">
        <v>87</v>
      </c>
      <c r="I17" s="111"/>
      <c r="J17" s="112"/>
      <c r="L17" s="56"/>
      <c r="M17" s="108"/>
      <c r="N17" s="108"/>
      <c r="O17" s="108"/>
      <c r="P17" s="108"/>
      <c r="Q17" s="108"/>
      <c r="R17" s="108"/>
      <c r="S17" s="108"/>
    </row>
    <row r="18" spans="2:19" s="16" customFormat="1" ht="24.75" customHeight="1">
      <c r="B18" s="104"/>
      <c r="C18" s="113"/>
      <c r="D18" s="114"/>
      <c r="E18" s="115"/>
      <c r="F18" s="14"/>
      <c r="G18" s="104"/>
      <c r="H18" s="113"/>
      <c r="I18" s="114"/>
      <c r="J18" s="115"/>
      <c r="L18" s="92"/>
      <c r="M18" s="92"/>
      <c r="N18" s="92"/>
      <c r="O18" s="92"/>
      <c r="P18" s="92"/>
      <c r="Q18" s="92"/>
      <c r="R18" s="92"/>
      <c r="S18" s="92"/>
    </row>
    <row r="19" spans="2:19" ht="24.75" customHeight="1">
      <c r="B19" s="8" t="s">
        <v>110</v>
      </c>
      <c r="C19" s="93" t="s">
        <v>53</v>
      </c>
      <c r="D19" s="94"/>
      <c r="E19" s="95"/>
      <c r="F19" s="14"/>
      <c r="G19" s="8" t="s">
        <v>110</v>
      </c>
      <c r="H19" s="93" t="s">
        <v>88</v>
      </c>
      <c r="I19" s="94"/>
      <c r="J19" s="95"/>
      <c r="L19" s="56"/>
      <c r="M19" s="108"/>
      <c r="N19" s="108"/>
      <c r="O19" s="108"/>
      <c r="P19" s="108"/>
      <c r="Q19" s="108"/>
      <c r="R19" s="108"/>
      <c r="S19" s="108"/>
    </row>
    <row r="20" spans="2:19" ht="24.75" customHeight="1">
      <c r="B20" s="8" t="s">
        <v>111</v>
      </c>
      <c r="C20" s="93" t="s">
        <v>54</v>
      </c>
      <c r="D20" s="94"/>
      <c r="E20" s="95"/>
      <c r="F20" s="14"/>
      <c r="G20" s="8" t="s">
        <v>111</v>
      </c>
      <c r="H20" s="93" t="s">
        <v>89</v>
      </c>
      <c r="I20" s="94"/>
      <c r="J20" s="95"/>
      <c r="L20" s="92"/>
      <c r="M20" s="92"/>
      <c r="N20" s="92"/>
      <c r="O20" s="92"/>
      <c r="P20" s="92"/>
      <c r="Q20" s="92"/>
      <c r="R20" s="92"/>
      <c r="S20" s="92"/>
    </row>
    <row r="21" spans="2:19" ht="24.75" customHeight="1">
      <c r="B21" s="8" t="s">
        <v>112</v>
      </c>
      <c r="C21" s="93">
        <v>21</v>
      </c>
      <c r="D21" s="94"/>
      <c r="E21" s="95"/>
      <c r="F21" s="14"/>
      <c r="G21" s="8" t="s">
        <v>112</v>
      </c>
      <c r="H21" s="93" t="s">
        <v>79</v>
      </c>
      <c r="I21" s="94"/>
      <c r="J21" s="95"/>
      <c r="L21" s="92"/>
      <c r="M21" s="92"/>
      <c r="N21" s="92"/>
      <c r="O21" s="92"/>
      <c r="P21" s="92"/>
      <c r="Q21" s="92"/>
      <c r="R21" s="92"/>
      <c r="S21" s="92"/>
    </row>
    <row r="22" spans="2:19" ht="24.75" customHeight="1">
      <c r="B22" s="8" t="s">
        <v>113</v>
      </c>
      <c r="C22" s="93">
        <v>22</v>
      </c>
      <c r="D22" s="94"/>
      <c r="E22" s="95"/>
      <c r="F22" s="14"/>
      <c r="G22" s="8" t="s">
        <v>113</v>
      </c>
      <c r="H22" s="93" t="s">
        <v>80</v>
      </c>
      <c r="I22" s="94"/>
      <c r="J22" s="95"/>
      <c r="L22" s="92"/>
      <c r="M22" s="92"/>
      <c r="N22" s="92"/>
      <c r="O22" s="92"/>
      <c r="P22" s="92"/>
      <c r="Q22" s="92"/>
      <c r="R22" s="92"/>
      <c r="S22" s="92"/>
    </row>
    <row r="23" spans="2:19" ht="24.75" customHeight="1">
      <c r="B23" s="8" t="s">
        <v>114</v>
      </c>
      <c r="C23" s="93" t="s">
        <v>77</v>
      </c>
      <c r="D23" s="94"/>
      <c r="E23" s="95"/>
      <c r="F23" s="14"/>
      <c r="G23" s="8" t="s">
        <v>114</v>
      </c>
      <c r="H23" s="93" t="s">
        <v>90</v>
      </c>
      <c r="I23" s="94"/>
      <c r="J23" s="95"/>
      <c r="M23" s="109"/>
      <c r="N23" s="109"/>
      <c r="O23" s="109"/>
      <c r="P23" s="99"/>
      <c r="Q23" s="99"/>
      <c r="R23" s="99"/>
      <c r="S23" s="99"/>
    </row>
    <row r="24" spans="2:19" ht="24.75" customHeight="1">
      <c r="B24" s="8" t="s">
        <v>115</v>
      </c>
      <c r="C24" s="93" t="s">
        <v>78</v>
      </c>
      <c r="D24" s="94"/>
      <c r="E24" s="95"/>
      <c r="F24" s="14"/>
      <c r="G24" s="8" t="s">
        <v>115</v>
      </c>
      <c r="H24" s="93" t="s">
        <v>91</v>
      </c>
      <c r="I24" s="94"/>
      <c r="J24" s="95"/>
      <c r="M24" s="9"/>
      <c r="N24" s="9"/>
      <c r="O24" s="9"/>
      <c r="P24" s="99"/>
      <c r="Q24" s="99"/>
      <c r="R24" s="99"/>
      <c r="S24" s="99"/>
    </row>
    <row r="25" spans="2:19" ht="24.75" customHeight="1">
      <c r="B25" s="8"/>
      <c r="C25" s="93"/>
      <c r="D25" s="94"/>
      <c r="E25" s="95"/>
      <c r="F25" s="14"/>
      <c r="G25" s="8"/>
      <c r="H25" s="93" t="s">
        <v>64</v>
      </c>
      <c r="I25" s="94"/>
      <c r="J25" s="95"/>
      <c r="M25" s="9"/>
      <c r="N25" s="9"/>
      <c r="O25" s="9"/>
      <c r="P25" s="99"/>
      <c r="Q25" s="99"/>
      <c r="R25" s="99"/>
      <c r="S25" s="99"/>
    </row>
    <row r="26" spans="2:10" ht="24" customHeight="1">
      <c r="B26" s="8"/>
      <c r="C26" s="93"/>
      <c r="D26" s="94"/>
      <c r="E26" s="95"/>
      <c r="F26" s="14"/>
      <c r="G26" s="8"/>
      <c r="H26" s="93"/>
      <c r="I26" s="94"/>
      <c r="J26" s="95"/>
    </row>
    <row r="27" spans="2:10" ht="24" customHeight="1" thickBot="1">
      <c r="B27" s="10"/>
      <c r="C27" s="117"/>
      <c r="D27" s="118"/>
      <c r="E27" s="119"/>
      <c r="F27" s="14"/>
      <c r="G27" s="10"/>
      <c r="H27" s="117"/>
      <c r="I27" s="118"/>
      <c r="J27" s="119"/>
    </row>
    <row r="28" spans="2:10" ht="14.25">
      <c r="B28" s="57"/>
      <c r="C28" s="57"/>
      <c r="D28" s="57"/>
      <c r="E28" s="57"/>
      <c r="F28" s="57"/>
      <c r="G28" s="57"/>
      <c r="H28" s="57"/>
      <c r="I28" s="57"/>
      <c r="J28" s="57"/>
    </row>
    <row r="29" spans="2:10" ht="14.25">
      <c r="B29" s="57"/>
      <c r="C29" s="57"/>
      <c r="D29" s="57"/>
      <c r="E29" s="57"/>
      <c r="F29" s="57"/>
      <c r="G29" s="57"/>
      <c r="H29" s="57"/>
      <c r="I29" s="57"/>
      <c r="J29" s="57"/>
    </row>
    <row r="30" spans="2:10" ht="18" customHeight="1">
      <c r="B30" s="98" t="s">
        <v>117</v>
      </c>
      <c r="C30" s="98"/>
      <c r="D30" s="98"/>
      <c r="E30" s="98"/>
      <c r="F30" s="98"/>
      <c r="G30" s="98"/>
      <c r="H30" s="98"/>
      <c r="I30" s="98"/>
      <c r="J30" s="98"/>
    </row>
    <row r="31" spans="2:10" ht="18" customHeight="1">
      <c r="B31" s="69"/>
      <c r="C31" s="116"/>
      <c r="D31" s="116"/>
      <c r="E31" s="116"/>
      <c r="F31" s="116"/>
      <c r="G31" s="116"/>
      <c r="H31" s="116"/>
      <c r="I31" s="116"/>
      <c r="J31" s="9"/>
    </row>
    <row r="32" spans="2:10" ht="18" customHeight="1">
      <c r="B32" s="98" t="s">
        <v>116</v>
      </c>
      <c r="C32" s="98"/>
      <c r="D32" s="98"/>
      <c r="E32" s="98"/>
      <c r="F32" s="98"/>
      <c r="G32" s="98"/>
      <c r="H32" s="98"/>
      <c r="I32" s="98"/>
      <c r="J32" s="9"/>
    </row>
    <row r="33" spans="2:10" ht="18" customHeight="1">
      <c r="B33" s="97" t="s">
        <v>118</v>
      </c>
      <c r="C33" s="97"/>
      <c r="D33" s="97"/>
      <c r="E33" s="97"/>
      <c r="F33" s="97"/>
      <c r="G33" s="97"/>
      <c r="H33" s="97"/>
      <c r="I33" s="97"/>
      <c r="J33" s="97"/>
    </row>
    <row r="34" spans="2:10" ht="18" customHeight="1">
      <c r="B34" s="70"/>
      <c r="C34" s="70"/>
      <c r="D34" s="70"/>
      <c r="E34" s="70"/>
      <c r="F34" s="70"/>
      <c r="G34" s="70"/>
      <c r="H34" s="70"/>
      <c r="I34" s="70"/>
      <c r="J34" s="70"/>
    </row>
    <row r="35" spans="2:10" ht="18" customHeight="1">
      <c r="B35" s="96" t="s">
        <v>119</v>
      </c>
      <c r="C35" s="96"/>
      <c r="D35" s="96"/>
      <c r="E35" s="96"/>
      <c r="F35" s="96"/>
      <c r="G35" s="96"/>
      <c r="H35" s="96"/>
      <c r="I35" s="96"/>
      <c r="J35" s="96"/>
    </row>
    <row r="36" spans="2:10" ht="18" customHeight="1">
      <c r="B36" s="69"/>
      <c r="C36" s="116"/>
      <c r="D36" s="116"/>
      <c r="E36" s="116"/>
      <c r="F36" s="116"/>
      <c r="G36" s="116"/>
      <c r="H36" s="116"/>
      <c r="I36" s="116"/>
      <c r="J36" s="9"/>
    </row>
    <row r="37" spans="2:10" ht="18" customHeight="1">
      <c r="B37" s="107" t="s">
        <v>120</v>
      </c>
      <c r="C37" s="107"/>
      <c r="D37" s="107"/>
      <c r="E37" s="107"/>
      <c r="F37" s="107"/>
      <c r="G37" s="107"/>
      <c r="H37" s="107"/>
      <c r="I37" s="107"/>
      <c r="J37" s="107"/>
    </row>
  </sheetData>
  <sheetProtection/>
  <mergeCells count="47">
    <mergeCell ref="B32:I32"/>
    <mergeCell ref="C36:I36"/>
    <mergeCell ref="C27:E27"/>
    <mergeCell ref="H27:J27"/>
    <mergeCell ref="C31:I31"/>
    <mergeCell ref="H21:J21"/>
    <mergeCell ref="C21:E21"/>
    <mergeCell ref="C22:E22"/>
    <mergeCell ref="C23:E23"/>
    <mergeCell ref="H25:J25"/>
    <mergeCell ref="C17:E18"/>
    <mergeCell ref="H17:J18"/>
    <mergeCell ref="C19:E19"/>
    <mergeCell ref="H23:J23"/>
    <mergeCell ref="H22:J22"/>
    <mergeCell ref="C20:E20"/>
    <mergeCell ref="H20:J20"/>
    <mergeCell ref="B37:J37"/>
    <mergeCell ref="B17:B18"/>
    <mergeCell ref="L16:S16"/>
    <mergeCell ref="M17:S17"/>
    <mergeCell ref="M19:S19"/>
    <mergeCell ref="C3:E3"/>
    <mergeCell ref="L18:S18"/>
    <mergeCell ref="H19:J19"/>
    <mergeCell ref="G17:G18"/>
    <mergeCell ref="M23:O23"/>
    <mergeCell ref="C25:E25"/>
    <mergeCell ref="H24:J24"/>
    <mergeCell ref="P23:S23"/>
    <mergeCell ref="B2:E2"/>
    <mergeCell ref="B3:B4"/>
    <mergeCell ref="G3:G4"/>
    <mergeCell ref="G2:J2"/>
    <mergeCell ref="H3:J3"/>
    <mergeCell ref="B16:E16"/>
    <mergeCell ref="G16:J16"/>
    <mergeCell ref="L20:S21"/>
    <mergeCell ref="L22:S22"/>
    <mergeCell ref="C26:E26"/>
    <mergeCell ref="H26:J26"/>
    <mergeCell ref="B35:J35"/>
    <mergeCell ref="B33:J33"/>
    <mergeCell ref="B30:J30"/>
    <mergeCell ref="P24:S24"/>
    <mergeCell ref="P25:S25"/>
    <mergeCell ref="C24:E24"/>
  </mergeCells>
  <printOptions/>
  <pageMargins left="0.66" right="0.5" top="0.61" bottom="0.19" header="0.2" footer="0.24"/>
  <pageSetup fitToHeight="1" fitToWidth="1" horizontalDpi="300" verticalDpi="300" orientation="portrait" paperSize="9" r:id="rId1"/>
  <headerFooter alignWithMargins="0">
    <oddHeader>&amp;C&amp;14競技日程表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W55"/>
  <sheetViews>
    <sheetView showGridLines="0" zoomScale="117" zoomScaleNormal="117" zoomScalePageLayoutView="0" workbookViewId="0" topLeftCell="B1">
      <selection activeCell="R31" sqref="R31"/>
    </sheetView>
  </sheetViews>
  <sheetFormatPr defaultColWidth="9.00390625" defaultRowHeight="15" customHeight="1"/>
  <cols>
    <col min="1" max="1" width="6.625" style="17" customWidth="1"/>
    <col min="2" max="2" width="3.375" style="17" customWidth="1"/>
    <col min="3" max="3" width="12.875" style="17" customWidth="1"/>
    <col min="4" max="15" width="4.625" style="17" customWidth="1"/>
    <col min="16" max="16" width="12.875" style="17" customWidth="1"/>
    <col min="17" max="17" width="4.00390625" style="17" bestFit="1" customWidth="1"/>
    <col min="18" max="18" width="4.00390625" style="17" customWidth="1"/>
    <col min="19" max="19" width="4.875" style="17" customWidth="1"/>
    <col min="20" max="20" width="12.875" style="17" customWidth="1"/>
    <col min="21" max="21" width="0" style="17" hidden="1" customWidth="1"/>
    <col min="22" max="16384" width="9.00390625" style="17" customWidth="1"/>
  </cols>
  <sheetData>
    <row r="1" spans="7:12" ht="15" customHeight="1">
      <c r="G1" s="141" t="s">
        <v>4</v>
      </c>
      <c r="H1" s="141"/>
      <c r="I1" s="141"/>
      <c r="J1" s="141"/>
      <c r="K1" s="141"/>
      <c r="L1" s="141"/>
    </row>
    <row r="2" spans="7:12" ht="15" customHeight="1">
      <c r="G2" s="141"/>
      <c r="H2" s="141"/>
      <c r="I2" s="141"/>
      <c r="J2" s="141"/>
      <c r="K2" s="141"/>
      <c r="L2" s="141"/>
    </row>
    <row r="3" spans="2:23" ht="15" customHeight="1">
      <c r="B3" s="123">
        <v>1</v>
      </c>
      <c r="C3" s="120" t="s">
        <v>121</v>
      </c>
      <c r="P3" s="120" t="s">
        <v>123</v>
      </c>
      <c r="Q3" s="123">
        <v>13</v>
      </c>
      <c r="W3" s="65"/>
    </row>
    <row r="4" spans="2:23" ht="15" customHeight="1">
      <c r="B4" s="123"/>
      <c r="C4" s="120"/>
      <c r="D4" s="18"/>
      <c r="E4" s="126">
        <v>9</v>
      </c>
      <c r="F4" s="22"/>
      <c r="M4" s="24"/>
      <c r="N4" s="129">
        <v>13</v>
      </c>
      <c r="O4" s="18"/>
      <c r="P4" s="120"/>
      <c r="Q4" s="123"/>
      <c r="S4" s="67">
        <v>19</v>
      </c>
      <c r="T4" s="67" t="s">
        <v>149</v>
      </c>
      <c r="U4" s="71" t="s">
        <v>81</v>
      </c>
      <c r="W4" s="65"/>
    </row>
    <row r="5" spans="2:23" ht="15" customHeight="1">
      <c r="B5" s="124">
        <f>B3+1</f>
        <v>2</v>
      </c>
      <c r="C5" s="120" t="str">
        <f>VLOOKUP(B5,$S$4:$T$23,2,0)</f>
        <v>北　須　磨</v>
      </c>
      <c r="E5" s="121"/>
      <c r="F5" s="23"/>
      <c r="M5" s="29"/>
      <c r="N5" s="131"/>
      <c r="P5" s="120" t="str">
        <f>VLOOKUP(Q5,$S$4:$T$23,2,0)</f>
        <v>甲陽学院</v>
      </c>
      <c r="Q5" s="124">
        <f>Q3+1</f>
        <v>14</v>
      </c>
      <c r="S5" s="67">
        <v>6</v>
      </c>
      <c r="T5" s="67" t="s">
        <v>129</v>
      </c>
      <c r="U5" s="71"/>
      <c r="W5" s="65"/>
    </row>
    <row r="6" spans="2:23" ht="15" customHeight="1">
      <c r="B6" s="124"/>
      <c r="C6" s="120"/>
      <c r="D6" s="126">
        <v>1</v>
      </c>
      <c r="E6" s="21"/>
      <c r="F6" s="19"/>
      <c r="M6" s="25"/>
      <c r="N6" s="28"/>
      <c r="O6" s="129">
        <v>5</v>
      </c>
      <c r="P6" s="120"/>
      <c r="Q6" s="124"/>
      <c r="S6" s="67">
        <v>7</v>
      </c>
      <c r="T6" s="67" t="s">
        <v>130</v>
      </c>
      <c r="U6" s="71"/>
      <c r="W6" s="65"/>
    </row>
    <row r="7" spans="2:23" ht="15" customHeight="1">
      <c r="B7" s="124">
        <f>B5+1</f>
        <v>3</v>
      </c>
      <c r="C7" s="120" t="str">
        <f>VLOOKUP(B7,$S$4:$T$23,2,0)</f>
        <v>市立西宮</v>
      </c>
      <c r="D7" s="122"/>
      <c r="E7" s="22"/>
      <c r="F7" s="19"/>
      <c r="L7" s="24"/>
      <c r="M7" s="26"/>
      <c r="N7" s="24"/>
      <c r="O7" s="130"/>
      <c r="P7" s="120" t="str">
        <f>VLOOKUP(Q7,$S$4:$T$23,2,0)</f>
        <v>川西緑台</v>
      </c>
      <c r="Q7" s="124">
        <f>Q5+1</f>
        <v>15</v>
      </c>
      <c r="S7" s="67">
        <v>18</v>
      </c>
      <c r="T7" s="67" t="s">
        <v>127</v>
      </c>
      <c r="U7" s="72"/>
      <c r="W7" s="65"/>
    </row>
    <row r="8" spans="2:23" ht="15" customHeight="1">
      <c r="B8" s="124"/>
      <c r="C8" s="120"/>
      <c r="F8" s="121">
        <v>17</v>
      </c>
      <c r="G8" s="22"/>
      <c r="H8" s="66"/>
      <c r="I8" s="66"/>
      <c r="J8" s="66"/>
      <c r="K8" s="66"/>
      <c r="L8" s="24"/>
      <c r="M8" s="127">
        <v>19</v>
      </c>
      <c r="P8" s="120"/>
      <c r="Q8" s="124"/>
      <c r="S8" s="67">
        <v>22</v>
      </c>
      <c r="T8" s="67" t="s">
        <v>150</v>
      </c>
      <c r="U8" s="72"/>
      <c r="W8" s="65"/>
    </row>
    <row r="9" spans="2:23" ht="15" customHeight="1">
      <c r="B9" s="124">
        <f>B7+1</f>
        <v>4</v>
      </c>
      <c r="C9" s="120" t="str">
        <f>VLOOKUP(B9,$S$4:$T$23,2,0)</f>
        <v>東播工業</v>
      </c>
      <c r="F9" s="121"/>
      <c r="G9" s="23"/>
      <c r="H9" s="132"/>
      <c r="I9" s="133"/>
      <c r="J9" s="133"/>
      <c r="K9" s="134"/>
      <c r="L9" s="61"/>
      <c r="M9" s="128"/>
      <c r="P9" s="120" t="str">
        <f>VLOOKUP(Q9,$S$4:$T$23,2,0)</f>
        <v>西　宮　東</v>
      </c>
      <c r="Q9" s="124">
        <f>Q7+1</f>
        <v>16</v>
      </c>
      <c r="S9" s="67">
        <v>17</v>
      </c>
      <c r="T9" s="67" t="s">
        <v>131</v>
      </c>
      <c r="U9" s="72"/>
      <c r="W9" s="65"/>
    </row>
    <row r="10" spans="2:23" ht="15" customHeight="1">
      <c r="B10" s="124"/>
      <c r="C10" s="120"/>
      <c r="D10" s="126">
        <v>2</v>
      </c>
      <c r="E10" s="22"/>
      <c r="F10" s="19"/>
      <c r="G10" s="19"/>
      <c r="H10" s="135"/>
      <c r="I10" s="136"/>
      <c r="J10" s="136"/>
      <c r="K10" s="137"/>
      <c r="L10" s="27"/>
      <c r="M10" s="25"/>
      <c r="N10" s="24"/>
      <c r="O10" s="129">
        <v>6</v>
      </c>
      <c r="P10" s="120"/>
      <c r="Q10" s="124"/>
      <c r="S10" s="67">
        <v>3</v>
      </c>
      <c r="T10" s="67" t="s">
        <v>132</v>
      </c>
      <c r="U10" s="72"/>
      <c r="W10" s="65"/>
    </row>
    <row r="11" spans="2:23" ht="15" customHeight="1">
      <c r="B11" s="124">
        <f>B9+1</f>
        <v>5</v>
      </c>
      <c r="C11" s="120" t="str">
        <f>VLOOKUP(B11,$S$4:$T$23,2,0)</f>
        <v>伊川谷北</v>
      </c>
      <c r="D11" s="122"/>
      <c r="E11" s="23"/>
      <c r="F11" s="19"/>
      <c r="G11" s="19"/>
      <c r="H11" s="135"/>
      <c r="I11" s="136"/>
      <c r="J11" s="136"/>
      <c r="K11" s="137"/>
      <c r="L11" s="27"/>
      <c r="M11" s="25"/>
      <c r="N11" s="29"/>
      <c r="O11" s="130"/>
      <c r="P11" s="120" t="str">
        <f>VLOOKUP(Q11,$S$4:$T$23,2,0)</f>
        <v>明石清水</v>
      </c>
      <c r="Q11" s="124">
        <f>Q9+1</f>
        <v>17</v>
      </c>
      <c r="S11" s="67">
        <v>21</v>
      </c>
      <c r="T11" s="67" t="s">
        <v>133</v>
      </c>
      <c r="U11" s="72"/>
      <c r="W11" s="65"/>
    </row>
    <row r="12" spans="2:23" ht="15" customHeight="1">
      <c r="B12" s="124"/>
      <c r="C12" s="120"/>
      <c r="E12" s="121">
        <v>10</v>
      </c>
      <c r="F12" s="21"/>
      <c r="G12" s="19"/>
      <c r="H12" s="135"/>
      <c r="I12" s="136"/>
      <c r="J12" s="136"/>
      <c r="K12" s="137"/>
      <c r="L12" s="60"/>
      <c r="M12" s="28"/>
      <c r="N12" s="127">
        <v>14</v>
      </c>
      <c r="P12" s="120"/>
      <c r="Q12" s="124"/>
      <c r="S12" s="67">
        <v>23</v>
      </c>
      <c r="T12" s="67" t="s">
        <v>134</v>
      </c>
      <c r="U12" s="72"/>
      <c r="W12" s="65"/>
    </row>
    <row r="13" spans="2:23" ht="15" customHeight="1">
      <c r="B13" s="123">
        <f>B11+1</f>
        <v>6</v>
      </c>
      <c r="C13" s="120" t="str">
        <f>VLOOKUP(B13,$S$4:$T$23,2,0)</f>
        <v>三田学園</v>
      </c>
      <c r="D13" s="20"/>
      <c r="E13" s="122"/>
      <c r="F13" s="22"/>
      <c r="G13" s="19"/>
      <c r="H13" s="135"/>
      <c r="I13" s="136"/>
      <c r="J13" s="136"/>
      <c r="K13" s="137"/>
      <c r="L13" s="59"/>
      <c r="M13" s="24"/>
      <c r="N13" s="130"/>
      <c r="P13" s="120" t="str">
        <f>VLOOKUP(Q13,$S$4:$T$23,2,0)</f>
        <v>明　　石</v>
      </c>
      <c r="Q13" s="123">
        <f>Q11+1</f>
        <v>18</v>
      </c>
      <c r="S13" s="67">
        <v>2</v>
      </c>
      <c r="T13" s="67" t="s">
        <v>151</v>
      </c>
      <c r="U13" s="72"/>
      <c r="W13" s="65"/>
    </row>
    <row r="14" spans="2:23" ht="15" customHeight="1">
      <c r="B14" s="123"/>
      <c r="C14" s="120"/>
      <c r="G14" s="121">
        <v>21</v>
      </c>
      <c r="H14" s="135"/>
      <c r="I14" s="136"/>
      <c r="J14" s="136"/>
      <c r="K14" s="137"/>
      <c r="L14" s="127">
        <v>22</v>
      </c>
      <c r="N14" s="18"/>
      <c r="O14" s="18"/>
      <c r="P14" s="120"/>
      <c r="Q14" s="123"/>
      <c r="S14" s="67">
        <v>20</v>
      </c>
      <c r="T14" s="67" t="s">
        <v>135</v>
      </c>
      <c r="U14" s="72"/>
      <c r="W14" s="65"/>
    </row>
    <row r="15" spans="2:21" ht="15" customHeight="1">
      <c r="B15" s="123">
        <f>B13+1</f>
        <v>7</v>
      </c>
      <c r="C15" s="120" t="str">
        <f>VLOOKUP(B15,$S$4:$T$23,2,0)</f>
        <v>県立尼崎</v>
      </c>
      <c r="G15" s="125"/>
      <c r="H15" s="135"/>
      <c r="I15" s="136"/>
      <c r="J15" s="136"/>
      <c r="K15" s="137"/>
      <c r="L15" s="128"/>
      <c r="P15" s="120" t="str">
        <f>VLOOKUP(Q15,$S$4:$T$23,2,0)</f>
        <v>長　　田</v>
      </c>
      <c r="Q15" s="123">
        <f>Q13+1</f>
        <v>19</v>
      </c>
      <c r="S15" s="67">
        <v>8</v>
      </c>
      <c r="T15" s="67" t="s">
        <v>152</v>
      </c>
      <c r="U15" s="72"/>
    </row>
    <row r="16" spans="2:21" ht="15" customHeight="1">
      <c r="B16" s="123"/>
      <c r="C16" s="120"/>
      <c r="D16" s="18"/>
      <c r="E16" s="126">
        <v>11</v>
      </c>
      <c r="F16" s="22"/>
      <c r="H16" s="135"/>
      <c r="I16" s="136"/>
      <c r="J16" s="136"/>
      <c r="K16" s="137"/>
      <c r="M16" s="24"/>
      <c r="N16" s="129">
        <v>15</v>
      </c>
      <c r="O16" s="18"/>
      <c r="P16" s="120"/>
      <c r="Q16" s="123"/>
      <c r="S16" s="67">
        <v>15</v>
      </c>
      <c r="T16" s="67" t="s">
        <v>136</v>
      </c>
      <c r="U16" s="72"/>
    </row>
    <row r="17" spans="2:21" ht="15" customHeight="1">
      <c r="B17" s="124">
        <f>B15+1</f>
        <v>8</v>
      </c>
      <c r="C17" s="120" t="str">
        <f>VLOOKUP(B17,$S$4:$T$23,2,0)</f>
        <v>東　播　磨</v>
      </c>
      <c r="E17" s="121"/>
      <c r="F17" s="23"/>
      <c r="H17" s="135"/>
      <c r="I17" s="136"/>
      <c r="J17" s="136"/>
      <c r="K17" s="137"/>
      <c r="M17" s="29"/>
      <c r="N17" s="131"/>
      <c r="P17" s="120" t="str">
        <f>VLOOKUP(Q17,$S$4:$T$23,2,0)</f>
        <v>神戸科技</v>
      </c>
      <c r="Q17" s="124">
        <f>Q15+1</f>
        <v>20</v>
      </c>
      <c r="S17" s="67">
        <v>10</v>
      </c>
      <c r="T17" s="67" t="s">
        <v>137</v>
      </c>
      <c r="U17" s="72"/>
    </row>
    <row r="18" spans="2:21" ht="15" customHeight="1">
      <c r="B18" s="124"/>
      <c r="C18" s="120"/>
      <c r="D18" s="126">
        <v>3</v>
      </c>
      <c r="E18" s="21"/>
      <c r="F18" s="19"/>
      <c r="H18" s="135"/>
      <c r="I18" s="136"/>
      <c r="J18" s="136"/>
      <c r="K18" s="137"/>
      <c r="M18" s="25"/>
      <c r="N18" s="28"/>
      <c r="O18" s="129">
        <v>7</v>
      </c>
      <c r="P18" s="120"/>
      <c r="Q18" s="124"/>
      <c r="S18" s="67">
        <v>4</v>
      </c>
      <c r="T18" s="67" t="s">
        <v>138</v>
      </c>
      <c r="U18" s="72"/>
    </row>
    <row r="19" spans="2:21" ht="15" customHeight="1">
      <c r="B19" s="124">
        <f>B17+1</f>
        <v>9</v>
      </c>
      <c r="C19" s="120" t="str">
        <f>VLOOKUP(B19,$S$4:$T$23,2,0)</f>
        <v>西　宮　南</v>
      </c>
      <c r="D19" s="122"/>
      <c r="E19" s="22"/>
      <c r="F19" s="19"/>
      <c r="H19" s="135"/>
      <c r="I19" s="136"/>
      <c r="J19" s="136"/>
      <c r="K19" s="137"/>
      <c r="L19" s="24"/>
      <c r="M19" s="26"/>
      <c r="N19" s="24"/>
      <c r="O19" s="130"/>
      <c r="P19" s="120" t="str">
        <f>VLOOKUP(Q19,$S$4:$T$23,2,0)</f>
        <v>神港学園</v>
      </c>
      <c r="Q19" s="124">
        <f>Q17+1</f>
        <v>21</v>
      </c>
      <c r="S19" s="67">
        <v>9</v>
      </c>
      <c r="T19" s="67" t="s">
        <v>153</v>
      </c>
      <c r="U19" s="72"/>
    </row>
    <row r="20" spans="2:21" ht="15" customHeight="1">
      <c r="B20" s="124"/>
      <c r="C20" s="120"/>
      <c r="F20" s="121">
        <v>18</v>
      </c>
      <c r="G20" s="22"/>
      <c r="H20" s="138"/>
      <c r="I20" s="139"/>
      <c r="J20" s="139"/>
      <c r="K20" s="140"/>
      <c r="L20" s="24"/>
      <c r="M20" s="127">
        <v>20</v>
      </c>
      <c r="P20" s="120"/>
      <c r="Q20" s="124"/>
      <c r="S20" s="67">
        <v>5</v>
      </c>
      <c r="T20" s="67" t="s">
        <v>139</v>
      </c>
      <c r="U20" s="72"/>
    </row>
    <row r="21" spans="2:21" ht="15" customHeight="1">
      <c r="B21" s="124">
        <f>B19+1</f>
        <v>10</v>
      </c>
      <c r="C21" s="120" t="str">
        <f>VLOOKUP(B21,$S$4:$T$23,2,0)</f>
        <v>六甲アイランド</v>
      </c>
      <c r="F21" s="121"/>
      <c r="G21" s="30"/>
      <c r="H21" s="27"/>
      <c r="K21" s="27"/>
      <c r="L21" s="61"/>
      <c r="M21" s="128"/>
      <c r="P21" s="120" t="str">
        <f>VLOOKUP(Q21,$S$4:$T$23,2,0)</f>
        <v>明　石　北</v>
      </c>
      <c r="Q21" s="124">
        <f>Q19+1</f>
        <v>22</v>
      </c>
      <c r="S21" s="67">
        <v>11</v>
      </c>
      <c r="T21" s="67" t="s">
        <v>140</v>
      </c>
      <c r="U21" s="72"/>
    </row>
    <row r="22" spans="2:21" ht="15" customHeight="1">
      <c r="B22" s="124"/>
      <c r="C22" s="120"/>
      <c r="D22" s="126">
        <v>4</v>
      </c>
      <c r="E22" s="22"/>
      <c r="F22" s="19"/>
      <c r="G22" s="27"/>
      <c r="H22" s="27"/>
      <c r="L22" s="27"/>
      <c r="M22" s="25"/>
      <c r="N22" s="24"/>
      <c r="O22" s="129">
        <v>8</v>
      </c>
      <c r="P22" s="120"/>
      <c r="Q22" s="124"/>
      <c r="S22" s="67">
        <v>16</v>
      </c>
      <c r="T22" s="67" t="s">
        <v>154</v>
      </c>
      <c r="U22" s="72"/>
    </row>
    <row r="23" spans="2:21" ht="15" customHeight="1">
      <c r="B23" s="124">
        <f>B21+1</f>
        <v>11</v>
      </c>
      <c r="C23" s="120" t="str">
        <f>VLOOKUP(B23,$S$4:$T$23,2,0)</f>
        <v>村野工業</v>
      </c>
      <c r="D23" s="122"/>
      <c r="E23" s="23"/>
      <c r="F23" s="19"/>
      <c r="G23" s="27"/>
      <c r="H23" s="27"/>
      <c r="L23" s="27"/>
      <c r="M23" s="25"/>
      <c r="N23" s="29"/>
      <c r="O23" s="130"/>
      <c r="P23" s="120" t="str">
        <f>VLOOKUP(Q23,$S$4:$T$23,2,0)</f>
        <v>神戸商業</v>
      </c>
      <c r="Q23" s="124">
        <f>Q21+1</f>
        <v>23</v>
      </c>
      <c r="S23" s="67">
        <v>14</v>
      </c>
      <c r="T23" s="67" t="s">
        <v>141</v>
      </c>
      <c r="U23" s="72"/>
    </row>
    <row r="24" spans="2:17" ht="15" customHeight="1">
      <c r="B24" s="124"/>
      <c r="C24" s="120"/>
      <c r="E24" s="121">
        <v>12</v>
      </c>
      <c r="F24" s="21"/>
      <c r="G24" s="27"/>
      <c r="H24" s="27"/>
      <c r="K24" s="27"/>
      <c r="L24" s="60"/>
      <c r="M24" s="28"/>
      <c r="N24" s="127">
        <v>16</v>
      </c>
      <c r="P24" s="120"/>
      <c r="Q24" s="124"/>
    </row>
    <row r="25" spans="2:17" ht="15" customHeight="1">
      <c r="B25" s="123">
        <f>B23+1</f>
        <v>12</v>
      </c>
      <c r="C25" s="120" t="s">
        <v>122</v>
      </c>
      <c r="D25" s="20"/>
      <c r="E25" s="122"/>
      <c r="F25" s="22"/>
      <c r="G25" s="27"/>
      <c r="H25" s="27"/>
      <c r="K25" s="27"/>
      <c r="L25" s="59"/>
      <c r="M25" s="24"/>
      <c r="N25" s="130"/>
      <c r="P25" s="120" t="s">
        <v>124</v>
      </c>
      <c r="Q25" s="123">
        <f>Q23+1</f>
        <v>24</v>
      </c>
    </row>
    <row r="26" spans="2:17" ht="15" customHeight="1">
      <c r="B26" s="123"/>
      <c r="C26" s="120"/>
      <c r="G26" s="54"/>
      <c r="H26" s="58"/>
      <c r="K26" s="27"/>
      <c r="L26" s="27"/>
      <c r="N26" s="18"/>
      <c r="O26" s="18"/>
      <c r="P26" s="120"/>
      <c r="Q26" s="123"/>
    </row>
    <row r="30" spans="7:12" ht="15" customHeight="1">
      <c r="G30" s="141" t="s">
        <v>5</v>
      </c>
      <c r="H30" s="141"/>
      <c r="I30" s="141"/>
      <c r="J30" s="141"/>
      <c r="K30" s="141"/>
      <c r="L30" s="141"/>
    </row>
    <row r="31" spans="7:12" ht="15" customHeight="1">
      <c r="G31" s="141"/>
      <c r="H31" s="141"/>
      <c r="I31" s="141"/>
      <c r="J31" s="141"/>
      <c r="K31" s="141"/>
      <c r="L31" s="141"/>
    </row>
    <row r="32" spans="2:17" ht="15" customHeight="1">
      <c r="B32" s="123">
        <v>1</v>
      </c>
      <c r="C32" s="120" t="s">
        <v>125</v>
      </c>
      <c r="P32" s="120" t="s">
        <v>128</v>
      </c>
      <c r="Q32" s="123">
        <v>13</v>
      </c>
    </row>
    <row r="33" spans="2:21" ht="15" customHeight="1">
      <c r="B33" s="123"/>
      <c r="C33" s="120"/>
      <c r="D33" s="18"/>
      <c r="E33" s="126" t="s">
        <v>41</v>
      </c>
      <c r="F33" s="22"/>
      <c r="M33" s="24"/>
      <c r="N33" s="129" t="s">
        <v>45</v>
      </c>
      <c r="O33" s="18"/>
      <c r="P33" s="120"/>
      <c r="Q33" s="123"/>
      <c r="S33" s="67">
        <v>19</v>
      </c>
      <c r="T33" s="67" t="s">
        <v>142</v>
      </c>
      <c r="U33" s="68" t="s">
        <v>81</v>
      </c>
    </row>
    <row r="34" spans="2:21" ht="15" customHeight="1">
      <c r="B34" s="124">
        <f>B32+1</f>
        <v>2</v>
      </c>
      <c r="C34" s="120" t="str">
        <f>VLOOKUP(B34,$S$33:$T$52,2,0)</f>
        <v>県立伊丹</v>
      </c>
      <c r="E34" s="121"/>
      <c r="F34" s="23"/>
      <c r="M34" s="29"/>
      <c r="N34" s="131"/>
      <c r="P34" s="120" t="str">
        <f>VLOOKUP(Q34,$S$33:$T$52,2,0)</f>
        <v>北　須　磨</v>
      </c>
      <c r="Q34" s="124">
        <f>Q32+1</f>
        <v>14</v>
      </c>
      <c r="S34" s="67">
        <v>18</v>
      </c>
      <c r="T34" s="67" t="s">
        <v>143</v>
      </c>
      <c r="U34" s="68"/>
    </row>
    <row r="35" spans="2:21" ht="15" customHeight="1">
      <c r="B35" s="124"/>
      <c r="C35" s="120"/>
      <c r="D35" s="126" t="s">
        <v>34</v>
      </c>
      <c r="E35" s="21"/>
      <c r="F35" s="19"/>
      <c r="M35" s="25"/>
      <c r="N35" s="28"/>
      <c r="O35" s="129" t="s">
        <v>63</v>
      </c>
      <c r="P35" s="120"/>
      <c r="Q35" s="124"/>
      <c r="S35" s="67">
        <v>6</v>
      </c>
      <c r="T35" s="67" t="s">
        <v>155</v>
      </c>
      <c r="U35" s="68"/>
    </row>
    <row r="36" spans="2:21" ht="15" customHeight="1">
      <c r="B36" s="124">
        <f>B34+1</f>
        <v>3</v>
      </c>
      <c r="C36" s="120" t="str">
        <f>VLOOKUP(B36,$S$33:$T$52,2,0)</f>
        <v>明　石　南</v>
      </c>
      <c r="D36" s="122"/>
      <c r="E36" s="22"/>
      <c r="F36" s="19"/>
      <c r="L36" s="24"/>
      <c r="M36" s="26"/>
      <c r="N36" s="24"/>
      <c r="O36" s="130"/>
      <c r="P36" s="120" t="str">
        <f>VLOOKUP(Q36,$S$33:$T$52,2,0)</f>
        <v>川西緑台</v>
      </c>
      <c r="Q36" s="124">
        <f>Q34+1</f>
        <v>15</v>
      </c>
      <c r="S36" s="67">
        <v>9</v>
      </c>
      <c r="T36" s="67" t="s">
        <v>150</v>
      </c>
      <c r="U36" s="67"/>
    </row>
    <row r="37" spans="2:21" ht="15" customHeight="1">
      <c r="B37" s="124"/>
      <c r="C37" s="120"/>
      <c r="F37" s="121" t="s">
        <v>49</v>
      </c>
      <c r="G37" s="22"/>
      <c r="L37" s="24"/>
      <c r="M37" s="127" t="s">
        <v>51</v>
      </c>
      <c r="P37" s="120"/>
      <c r="Q37" s="124"/>
      <c r="S37" s="67">
        <v>10</v>
      </c>
      <c r="T37" s="67" t="s">
        <v>131</v>
      </c>
      <c r="U37" s="67"/>
    </row>
    <row r="38" spans="2:21" ht="15" customHeight="1">
      <c r="B38" s="124">
        <f>B36+1</f>
        <v>4</v>
      </c>
      <c r="C38" s="120" t="str">
        <f>VLOOKUP(B38,$S$33:$T$52,2,0)</f>
        <v>県立尼崎</v>
      </c>
      <c r="F38" s="121"/>
      <c r="G38" s="23"/>
      <c r="H38" s="132"/>
      <c r="I38" s="133"/>
      <c r="J38" s="133"/>
      <c r="K38" s="134"/>
      <c r="L38" s="61"/>
      <c r="M38" s="128"/>
      <c r="P38" s="120" t="str">
        <f>VLOOKUP(Q38,$S$33:$T$52,2,0)</f>
        <v>葺　　合</v>
      </c>
      <c r="Q38" s="124">
        <f>Q36+1</f>
        <v>16</v>
      </c>
      <c r="S38" s="67">
        <v>2</v>
      </c>
      <c r="T38" s="67" t="s">
        <v>144</v>
      </c>
      <c r="U38" s="67"/>
    </row>
    <row r="39" spans="2:21" ht="15" customHeight="1">
      <c r="B39" s="124"/>
      <c r="C39" s="120"/>
      <c r="D39" s="126" t="s">
        <v>35</v>
      </c>
      <c r="E39" s="22"/>
      <c r="F39" s="19"/>
      <c r="G39" s="19"/>
      <c r="H39" s="135"/>
      <c r="I39" s="136"/>
      <c r="J39" s="136"/>
      <c r="K39" s="137"/>
      <c r="L39" s="27"/>
      <c r="M39" s="25"/>
      <c r="N39" s="24"/>
      <c r="O39" s="129" t="s">
        <v>36</v>
      </c>
      <c r="P39" s="120"/>
      <c r="Q39" s="124"/>
      <c r="S39" s="67">
        <v>20</v>
      </c>
      <c r="T39" s="67" t="s">
        <v>132</v>
      </c>
      <c r="U39" s="67"/>
    </row>
    <row r="40" spans="2:21" ht="15" customHeight="1">
      <c r="B40" s="124">
        <f>B38+1</f>
        <v>5</v>
      </c>
      <c r="C40" s="120" t="str">
        <f>VLOOKUP(B40,$S$33:$T$52,2,0)</f>
        <v>伊　丹　北</v>
      </c>
      <c r="D40" s="122"/>
      <c r="E40" s="23"/>
      <c r="F40" s="19"/>
      <c r="G40" s="19"/>
      <c r="H40" s="135"/>
      <c r="I40" s="136"/>
      <c r="J40" s="136"/>
      <c r="K40" s="137"/>
      <c r="L40" s="27"/>
      <c r="M40" s="25"/>
      <c r="N40" s="29"/>
      <c r="O40" s="130"/>
      <c r="P40" s="120" t="str">
        <f>VLOOKUP(Q40,$S$33:$T$52,2,0)</f>
        <v>六甲アイランド</v>
      </c>
      <c r="Q40" s="124">
        <f>Q38+1</f>
        <v>17</v>
      </c>
      <c r="S40" s="67">
        <v>3</v>
      </c>
      <c r="T40" s="67" t="s">
        <v>156</v>
      </c>
      <c r="U40" s="67"/>
    </row>
    <row r="41" spans="2:21" ht="15" customHeight="1">
      <c r="B41" s="124"/>
      <c r="C41" s="120"/>
      <c r="E41" s="121" t="s">
        <v>42</v>
      </c>
      <c r="F41" s="21"/>
      <c r="G41" s="19"/>
      <c r="H41" s="135"/>
      <c r="I41" s="136"/>
      <c r="J41" s="136"/>
      <c r="K41" s="137"/>
      <c r="L41" s="60"/>
      <c r="M41" s="28"/>
      <c r="N41" s="127" t="s">
        <v>46</v>
      </c>
      <c r="P41" s="120"/>
      <c r="Q41" s="124"/>
      <c r="S41" s="67">
        <v>22</v>
      </c>
      <c r="T41" s="67" t="s">
        <v>145</v>
      </c>
      <c r="U41" s="67"/>
    </row>
    <row r="42" spans="2:21" ht="15" customHeight="1">
      <c r="B42" s="123">
        <f>B40+1</f>
        <v>6</v>
      </c>
      <c r="C42" s="120" t="str">
        <f>VLOOKUP(B42,$S$33:$T$52,2,0)</f>
        <v>親　　和</v>
      </c>
      <c r="D42" s="20"/>
      <c r="E42" s="122"/>
      <c r="F42" s="22"/>
      <c r="G42" s="19"/>
      <c r="H42" s="135"/>
      <c r="I42" s="136"/>
      <c r="J42" s="136"/>
      <c r="K42" s="137"/>
      <c r="L42" s="59"/>
      <c r="M42" s="24"/>
      <c r="N42" s="130"/>
      <c r="P42" s="120" t="str">
        <f>VLOOKUP(Q42,$S$33:$T$52,2,0)</f>
        <v>加古川北</v>
      </c>
      <c r="Q42" s="123">
        <f>Q40+1</f>
        <v>18</v>
      </c>
      <c r="S42" s="67">
        <v>11</v>
      </c>
      <c r="T42" s="67" t="s">
        <v>146</v>
      </c>
      <c r="U42" s="67"/>
    </row>
    <row r="43" spans="2:21" ht="15" customHeight="1">
      <c r="B43" s="123"/>
      <c r="C43" s="120"/>
      <c r="G43" s="121" t="s">
        <v>53</v>
      </c>
      <c r="H43" s="135"/>
      <c r="I43" s="136"/>
      <c r="J43" s="136"/>
      <c r="K43" s="137"/>
      <c r="L43" s="127" t="s">
        <v>54</v>
      </c>
      <c r="N43" s="18"/>
      <c r="O43" s="18"/>
      <c r="P43" s="120"/>
      <c r="Q43" s="123"/>
      <c r="S43" s="67">
        <v>8</v>
      </c>
      <c r="T43" s="67" t="s">
        <v>147</v>
      </c>
      <c r="U43" s="67"/>
    </row>
    <row r="44" spans="2:21" ht="15" customHeight="1">
      <c r="B44" s="123">
        <f>B42+1</f>
        <v>7</v>
      </c>
      <c r="C44" s="120" t="str">
        <f>VLOOKUP(B44,$S$33:$T$52,2,0)</f>
        <v>須　磨　東</v>
      </c>
      <c r="G44" s="125"/>
      <c r="H44" s="135"/>
      <c r="I44" s="136"/>
      <c r="J44" s="136"/>
      <c r="K44" s="137"/>
      <c r="L44" s="128"/>
      <c r="P44" s="120" t="str">
        <f>VLOOKUP(Q44,$S$33:$T$52,2,0)</f>
        <v>川西北陵</v>
      </c>
      <c r="Q44" s="123">
        <f>Q42+1</f>
        <v>19</v>
      </c>
      <c r="S44" s="67">
        <v>16</v>
      </c>
      <c r="T44" s="67" t="s">
        <v>157</v>
      </c>
      <c r="U44" s="67"/>
    </row>
    <row r="45" spans="2:21" ht="15" customHeight="1">
      <c r="B45" s="123"/>
      <c r="C45" s="120"/>
      <c r="D45" s="18"/>
      <c r="E45" s="126" t="s">
        <v>43</v>
      </c>
      <c r="F45" s="22"/>
      <c r="H45" s="135"/>
      <c r="I45" s="136"/>
      <c r="J45" s="136"/>
      <c r="K45" s="137"/>
      <c r="M45" s="24"/>
      <c r="N45" s="129" t="s">
        <v>47</v>
      </c>
      <c r="O45" s="18"/>
      <c r="P45" s="120"/>
      <c r="Q45" s="123"/>
      <c r="S45" s="67">
        <v>14</v>
      </c>
      <c r="T45" s="67" t="s">
        <v>151</v>
      </c>
      <c r="U45" s="67"/>
    </row>
    <row r="46" spans="2:21" ht="15" customHeight="1">
      <c r="B46" s="124">
        <f>B44+1</f>
        <v>8</v>
      </c>
      <c r="C46" s="120" t="str">
        <f>VLOOKUP(B46,$S$33:$T$52,2,0)</f>
        <v>加古川南</v>
      </c>
      <c r="E46" s="121"/>
      <c r="F46" s="23"/>
      <c r="H46" s="135"/>
      <c r="I46" s="136"/>
      <c r="J46" s="136"/>
      <c r="K46" s="137"/>
      <c r="M46" s="29"/>
      <c r="N46" s="131"/>
      <c r="P46" s="120" t="str">
        <f>VLOOKUP(Q46,$S$33:$T$52,2,0)</f>
        <v>市立西宮</v>
      </c>
      <c r="Q46" s="124">
        <f>Q44+1</f>
        <v>20</v>
      </c>
      <c r="S46" s="67">
        <v>4</v>
      </c>
      <c r="T46" s="67" t="s">
        <v>130</v>
      </c>
      <c r="U46" s="67"/>
    </row>
    <row r="47" spans="2:21" ht="15" customHeight="1">
      <c r="B47" s="124"/>
      <c r="C47" s="120"/>
      <c r="D47" s="126" t="s">
        <v>38</v>
      </c>
      <c r="E47" s="21"/>
      <c r="F47" s="19"/>
      <c r="H47" s="135"/>
      <c r="I47" s="136"/>
      <c r="J47" s="136"/>
      <c r="K47" s="137"/>
      <c r="M47" s="25"/>
      <c r="N47" s="28"/>
      <c r="O47" s="129" t="s">
        <v>37</v>
      </c>
      <c r="P47" s="120"/>
      <c r="Q47" s="124"/>
      <c r="S47" s="67">
        <v>21</v>
      </c>
      <c r="T47" s="67" t="s">
        <v>148</v>
      </c>
      <c r="U47" s="67"/>
    </row>
    <row r="48" spans="2:21" ht="15" customHeight="1">
      <c r="B48" s="124">
        <f>B46+1</f>
        <v>9</v>
      </c>
      <c r="C48" s="120" t="str">
        <f>VLOOKUP(B48,$S$33:$T$52,2,0)</f>
        <v>明　石　北</v>
      </c>
      <c r="D48" s="122"/>
      <c r="E48" s="22"/>
      <c r="F48" s="19"/>
      <c r="H48" s="135"/>
      <c r="I48" s="136"/>
      <c r="J48" s="136"/>
      <c r="K48" s="137"/>
      <c r="L48" s="24"/>
      <c r="M48" s="26"/>
      <c r="N48" s="24"/>
      <c r="O48" s="130"/>
      <c r="P48" s="120" t="str">
        <f>VLOOKUP(Q48,$S$33:$T$52,2,0)</f>
        <v>尼崎小田</v>
      </c>
      <c r="Q48" s="124">
        <f>Q46+1</f>
        <v>21</v>
      </c>
      <c r="S48" s="67">
        <v>15</v>
      </c>
      <c r="T48" s="67" t="s">
        <v>136</v>
      </c>
      <c r="U48" s="67"/>
    </row>
    <row r="49" spans="2:21" ht="15" customHeight="1">
      <c r="B49" s="124"/>
      <c r="C49" s="120"/>
      <c r="F49" s="121" t="s">
        <v>50</v>
      </c>
      <c r="G49" s="22"/>
      <c r="H49" s="138"/>
      <c r="I49" s="139"/>
      <c r="J49" s="139"/>
      <c r="K49" s="140"/>
      <c r="L49" s="24"/>
      <c r="M49" s="127" t="s">
        <v>52</v>
      </c>
      <c r="P49" s="120"/>
      <c r="Q49" s="124"/>
      <c r="S49" s="67">
        <v>17</v>
      </c>
      <c r="T49" s="67" t="s">
        <v>137</v>
      </c>
      <c r="U49" s="67"/>
    </row>
    <row r="50" spans="2:21" ht="15" customHeight="1">
      <c r="B50" s="124">
        <f>B48+1</f>
        <v>10</v>
      </c>
      <c r="C50" s="120" t="str">
        <f>VLOOKUP(B50,$S$33:$T$52,2,0)</f>
        <v>明石清水</v>
      </c>
      <c r="F50" s="121"/>
      <c r="G50" s="30"/>
      <c r="H50" s="27"/>
      <c r="K50" s="27"/>
      <c r="L50" s="61"/>
      <c r="M50" s="128"/>
      <c r="P50" s="120" t="str">
        <f>VLOOKUP(Q50,$S$33:$T$52,2,0)</f>
        <v>兵庫工業</v>
      </c>
      <c r="Q50" s="124">
        <f>Q48+1</f>
        <v>22</v>
      </c>
      <c r="S50" s="67">
        <v>23</v>
      </c>
      <c r="T50" s="67" t="s">
        <v>158</v>
      </c>
      <c r="U50" s="67"/>
    </row>
    <row r="51" spans="2:21" ht="15" customHeight="1">
      <c r="B51" s="124"/>
      <c r="C51" s="120"/>
      <c r="D51" s="126" t="s">
        <v>39</v>
      </c>
      <c r="E51" s="22"/>
      <c r="F51" s="19"/>
      <c r="G51" s="27"/>
      <c r="H51" s="27"/>
      <c r="L51" s="27"/>
      <c r="M51" s="25"/>
      <c r="N51" s="24"/>
      <c r="O51" s="129" t="s">
        <v>40</v>
      </c>
      <c r="P51" s="120"/>
      <c r="Q51" s="124"/>
      <c r="S51" s="67">
        <v>7</v>
      </c>
      <c r="T51" s="67" t="s">
        <v>159</v>
      </c>
      <c r="U51" s="67"/>
    </row>
    <row r="52" spans="2:21" ht="15" customHeight="1">
      <c r="B52" s="124">
        <f>B50+1</f>
        <v>11</v>
      </c>
      <c r="C52" s="120" t="str">
        <f>VLOOKUP(B52,$S$33:$T$52,2,0)</f>
        <v>園田学園</v>
      </c>
      <c r="D52" s="122"/>
      <c r="E52" s="23"/>
      <c r="F52" s="19"/>
      <c r="G52" s="27"/>
      <c r="H52" s="27"/>
      <c r="L52" s="27"/>
      <c r="M52" s="25"/>
      <c r="N52" s="29"/>
      <c r="O52" s="130"/>
      <c r="P52" s="120" t="str">
        <f>VLOOKUP(Q52,$S$33:$T$52,2,0)</f>
        <v>柏　　原</v>
      </c>
      <c r="Q52" s="124">
        <f>Q50+1</f>
        <v>23</v>
      </c>
      <c r="S52" s="67">
        <v>5</v>
      </c>
      <c r="T52" s="67" t="s">
        <v>160</v>
      </c>
      <c r="U52" s="67"/>
    </row>
    <row r="53" spans="2:17" ht="15" customHeight="1">
      <c r="B53" s="124"/>
      <c r="C53" s="120"/>
      <c r="E53" s="121" t="s">
        <v>44</v>
      </c>
      <c r="F53" s="21"/>
      <c r="G53" s="27"/>
      <c r="H53" s="27"/>
      <c r="K53" s="27"/>
      <c r="L53" s="60"/>
      <c r="M53" s="28"/>
      <c r="N53" s="127" t="s">
        <v>48</v>
      </c>
      <c r="P53" s="120"/>
      <c r="Q53" s="124"/>
    </row>
    <row r="54" spans="2:17" ht="15" customHeight="1">
      <c r="B54" s="123">
        <f>B52+1</f>
        <v>12</v>
      </c>
      <c r="C54" s="120" t="s">
        <v>126</v>
      </c>
      <c r="D54" s="20"/>
      <c r="E54" s="122"/>
      <c r="F54" s="22"/>
      <c r="G54" s="27"/>
      <c r="H54" s="27"/>
      <c r="K54" s="27"/>
      <c r="L54" s="59"/>
      <c r="M54" s="24"/>
      <c r="N54" s="130"/>
      <c r="P54" s="120" t="s">
        <v>127</v>
      </c>
      <c r="Q54" s="123">
        <f>Q52+1</f>
        <v>24</v>
      </c>
    </row>
    <row r="55" spans="2:17" ht="15" customHeight="1">
      <c r="B55" s="123"/>
      <c r="C55" s="120"/>
      <c r="G55" s="54"/>
      <c r="H55" s="58"/>
      <c r="K55" s="27"/>
      <c r="L55" s="27"/>
      <c r="N55" s="18"/>
      <c r="O55" s="18"/>
      <c r="P55" s="120"/>
      <c r="Q55" s="123"/>
    </row>
  </sheetData>
  <sheetProtection/>
  <mergeCells count="144">
    <mergeCell ref="N12:N13"/>
    <mergeCell ref="P15:P16"/>
    <mergeCell ref="M20:M21"/>
    <mergeCell ref="B11:B12"/>
    <mergeCell ref="O10:O11"/>
    <mergeCell ref="Q15:Q16"/>
    <mergeCell ref="N16:N17"/>
    <mergeCell ref="P17:P18"/>
    <mergeCell ref="Q17:Q18"/>
    <mergeCell ref="O18:O19"/>
    <mergeCell ref="P19:P20"/>
    <mergeCell ref="Q19:Q20"/>
    <mergeCell ref="Q11:Q12"/>
    <mergeCell ref="G1:L2"/>
    <mergeCell ref="E4:E5"/>
    <mergeCell ref="G14:G15"/>
    <mergeCell ref="L14:L15"/>
    <mergeCell ref="Q13:Q14"/>
    <mergeCell ref="P9:P10"/>
    <mergeCell ref="N4:N5"/>
    <mergeCell ref="Q3:Q4"/>
    <mergeCell ref="Q5:Q6"/>
    <mergeCell ref="Q7:Q8"/>
    <mergeCell ref="Q9:Q10"/>
    <mergeCell ref="O22:O23"/>
    <mergeCell ref="C21:C22"/>
    <mergeCell ref="D22:D23"/>
    <mergeCell ref="E12:E13"/>
    <mergeCell ref="P23:P24"/>
    <mergeCell ref="Q23:Q24"/>
    <mergeCell ref="P11:P12"/>
    <mergeCell ref="P13:P14"/>
    <mergeCell ref="B25:B26"/>
    <mergeCell ref="D10:D11"/>
    <mergeCell ref="B15:B16"/>
    <mergeCell ref="C15:C16"/>
    <mergeCell ref="D18:D19"/>
    <mergeCell ref="B19:B20"/>
    <mergeCell ref="N24:N25"/>
    <mergeCell ref="E16:E17"/>
    <mergeCell ref="B17:B18"/>
    <mergeCell ref="C17:C18"/>
    <mergeCell ref="B21:B22"/>
    <mergeCell ref="H9:K20"/>
    <mergeCell ref="B13:B14"/>
    <mergeCell ref="M8:M9"/>
    <mergeCell ref="B23:B24"/>
    <mergeCell ref="C23:C24"/>
    <mergeCell ref="G30:L31"/>
    <mergeCell ref="P32:P33"/>
    <mergeCell ref="Q32:Q33"/>
    <mergeCell ref="N33:N34"/>
    <mergeCell ref="P34:P35"/>
    <mergeCell ref="Q34:Q35"/>
    <mergeCell ref="O35:O36"/>
    <mergeCell ref="P36:P37"/>
    <mergeCell ref="M37:M38"/>
    <mergeCell ref="P40:P41"/>
    <mergeCell ref="B32:B33"/>
    <mergeCell ref="C32:C33"/>
    <mergeCell ref="E33:E34"/>
    <mergeCell ref="B34:B35"/>
    <mergeCell ref="C34:C35"/>
    <mergeCell ref="D35:D36"/>
    <mergeCell ref="B36:B37"/>
    <mergeCell ref="C36:C37"/>
    <mergeCell ref="N41:N42"/>
    <mergeCell ref="P42:P43"/>
    <mergeCell ref="Q42:Q43"/>
    <mergeCell ref="H38:K49"/>
    <mergeCell ref="D47:D48"/>
    <mergeCell ref="B48:B49"/>
    <mergeCell ref="B38:B39"/>
    <mergeCell ref="P38:P39"/>
    <mergeCell ref="Q38:Q39"/>
    <mergeCell ref="O39:O40"/>
    <mergeCell ref="N45:N46"/>
    <mergeCell ref="P46:P47"/>
    <mergeCell ref="Q46:Q47"/>
    <mergeCell ref="O47:O48"/>
    <mergeCell ref="B40:B41"/>
    <mergeCell ref="P3:P4"/>
    <mergeCell ref="P5:P6"/>
    <mergeCell ref="P7:P8"/>
    <mergeCell ref="O6:O7"/>
    <mergeCell ref="P44:P45"/>
    <mergeCell ref="Q44:Q45"/>
    <mergeCell ref="Q40:Q41"/>
    <mergeCell ref="Q25:Q26"/>
    <mergeCell ref="P21:P22"/>
    <mergeCell ref="Q21:Q22"/>
    <mergeCell ref="P48:P49"/>
    <mergeCell ref="Q48:Q49"/>
    <mergeCell ref="P25:P26"/>
    <mergeCell ref="Q36:Q37"/>
    <mergeCell ref="F49:F50"/>
    <mergeCell ref="F37:F38"/>
    <mergeCell ref="C25:C26"/>
    <mergeCell ref="C19:C20"/>
    <mergeCell ref="F20:F21"/>
    <mergeCell ref="C50:C51"/>
    <mergeCell ref="D51:D52"/>
    <mergeCell ref="C38:C39"/>
    <mergeCell ref="D39:D40"/>
    <mergeCell ref="E24:E25"/>
    <mergeCell ref="P50:P51"/>
    <mergeCell ref="Q50:Q51"/>
    <mergeCell ref="O51:O52"/>
    <mergeCell ref="B52:B53"/>
    <mergeCell ref="P52:P53"/>
    <mergeCell ref="Q52:Q53"/>
    <mergeCell ref="N53:N54"/>
    <mergeCell ref="B54:B55"/>
    <mergeCell ref="P54:P55"/>
    <mergeCell ref="Q54:Q55"/>
    <mergeCell ref="M49:M50"/>
    <mergeCell ref="L43:L44"/>
    <mergeCell ref="B44:B45"/>
    <mergeCell ref="C44:C45"/>
    <mergeCell ref="E45:E46"/>
    <mergeCell ref="C3:C4"/>
    <mergeCell ref="C5:C6"/>
    <mergeCell ref="C7:C8"/>
    <mergeCell ref="C9:C10"/>
    <mergeCell ref="C11:C12"/>
    <mergeCell ref="G43:G44"/>
    <mergeCell ref="E41:E42"/>
    <mergeCell ref="C46:C47"/>
    <mergeCell ref="B3:B4"/>
    <mergeCell ref="B5:B6"/>
    <mergeCell ref="B7:B8"/>
    <mergeCell ref="B9:B10"/>
    <mergeCell ref="C13:C14"/>
    <mergeCell ref="D6:D7"/>
    <mergeCell ref="F8:F9"/>
    <mergeCell ref="C52:C53"/>
    <mergeCell ref="E53:E54"/>
    <mergeCell ref="C40:C41"/>
    <mergeCell ref="B42:B43"/>
    <mergeCell ref="C48:C49"/>
    <mergeCell ref="B46:B47"/>
    <mergeCell ref="B50:B51"/>
    <mergeCell ref="C42:C43"/>
    <mergeCell ref="C54:C55"/>
  </mergeCells>
  <printOptions/>
  <pageMargins left="0.5511811023622047" right="0.7480314960629921" top="0.43307086614173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53"/>
  <sheetViews>
    <sheetView zoomScalePageLayoutView="0" workbookViewId="0" topLeftCell="A17">
      <selection activeCell="E28" sqref="E28"/>
    </sheetView>
  </sheetViews>
  <sheetFormatPr defaultColWidth="9.00390625" defaultRowHeight="13.5"/>
  <cols>
    <col min="2" max="2" width="3.50390625" style="0" bestFit="1" customWidth="1"/>
    <col min="3" max="3" width="2.50390625" style="0" bestFit="1" customWidth="1"/>
    <col min="4" max="4" width="3.50390625" style="0" bestFit="1" customWidth="1"/>
    <col min="5" max="6" width="10.50390625" style="0" customWidth="1"/>
  </cols>
  <sheetData>
    <row r="1" spans="4:6" ht="13.5">
      <c r="D1" s="32" t="s">
        <v>29</v>
      </c>
      <c r="E1" s="32" t="s">
        <v>6</v>
      </c>
      <c r="F1" s="32" t="s">
        <v>6</v>
      </c>
    </row>
    <row r="2" spans="4:6" ht="13.5">
      <c r="D2" s="32" t="s">
        <v>30</v>
      </c>
      <c r="E2" s="32" t="s">
        <v>6</v>
      </c>
      <c r="F2" s="32" t="s">
        <v>6</v>
      </c>
    </row>
    <row r="3" spans="4:6" ht="13.5">
      <c r="D3" s="32" t="s">
        <v>31</v>
      </c>
      <c r="E3" s="32" t="s">
        <v>6</v>
      </c>
      <c r="F3" s="32" t="s">
        <v>6</v>
      </c>
    </row>
    <row r="4" spans="2:6" ht="13.5">
      <c r="B4">
        <v>1</v>
      </c>
      <c r="C4">
        <v>1</v>
      </c>
      <c r="D4" t="str">
        <f>B4&amp;C4</f>
        <v>11</v>
      </c>
      <c r="E4" s="32" t="str">
        <f>トーナメント!C5</f>
        <v>北　須　磨</v>
      </c>
      <c r="F4" t="str">
        <f>トーナメント!C7</f>
        <v>市立西宮</v>
      </c>
    </row>
    <row r="5" spans="3:6" ht="13.5">
      <c r="C5">
        <v>2</v>
      </c>
      <c r="D5" t="str">
        <f>B4&amp;C5</f>
        <v>12</v>
      </c>
      <c r="E5" s="32"/>
      <c r="F5" s="32"/>
    </row>
    <row r="6" spans="3:6" ht="13.5">
      <c r="C6">
        <v>3</v>
      </c>
      <c r="D6" t="str">
        <f>B4&amp;C6</f>
        <v>13</v>
      </c>
      <c r="E6" s="32"/>
      <c r="F6" s="32"/>
    </row>
    <row r="7" spans="2:6" ht="13.5">
      <c r="B7">
        <v>2</v>
      </c>
      <c r="C7">
        <v>1</v>
      </c>
      <c r="D7" t="str">
        <f>B7&amp;C7</f>
        <v>21</v>
      </c>
      <c r="E7" s="32" t="str">
        <f>トーナメント!C9</f>
        <v>東播工業</v>
      </c>
      <c r="F7" s="32" t="str">
        <f>トーナメント!C11</f>
        <v>伊川谷北</v>
      </c>
    </row>
    <row r="8" spans="3:6" ht="13.5">
      <c r="C8">
        <v>2</v>
      </c>
      <c r="D8" t="str">
        <f>B7&amp;C8</f>
        <v>22</v>
      </c>
      <c r="E8" s="32"/>
      <c r="F8" s="32"/>
    </row>
    <row r="9" spans="3:6" ht="13.5">
      <c r="C9">
        <v>3</v>
      </c>
      <c r="D9" t="str">
        <f>B7&amp;C9</f>
        <v>23</v>
      </c>
      <c r="E9" s="32"/>
      <c r="F9" s="32"/>
    </row>
    <row r="10" spans="2:6" ht="13.5">
      <c r="B10">
        <v>3</v>
      </c>
      <c r="C10">
        <v>1</v>
      </c>
      <c r="D10" t="str">
        <f>B10&amp;C10</f>
        <v>31</v>
      </c>
      <c r="E10" s="32" t="str">
        <f>トーナメント!C17</f>
        <v>東　播　磨</v>
      </c>
      <c r="F10" s="32" t="str">
        <f>トーナメント!C19</f>
        <v>西　宮　南</v>
      </c>
    </row>
    <row r="11" spans="3:6" ht="13.5">
      <c r="C11">
        <v>2</v>
      </c>
      <c r="D11" t="str">
        <f>B10&amp;C11</f>
        <v>32</v>
      </c>
      <c r="E11" s="32"/>
      <c r="F11" s="32"/>
    </row>
    <row r="12" spans="3:6" ht="13.5">
      <c r="C12">
        <v>3</v>
      </c>
      <c r="D12" t="str">
        <f>B10&amp;C12</f>
        <v>33</v>
      </c>
      <c r="E12" s="32"/>
      <c r="F12" s="32"/>
    </row>
    <row r="13" spans="2:6" ht="13.5">
      <c r="B13">
        <v>4</v>
      </c>
      <c r="C13">
        <v>1</v>
      </c>
      <c r="D13" t="str">
        <f>B13&amp;C13</f>
        <v>41</v>
      </c>
      <c r="E13" s="32" t="str">
        <f>トーナメント!C21</f>
        <v>六甲アイランド</v>
      </c>
      <c r="F13" s="32" t="str">
        <f>トーナメント!C23</f>
        <v>村野工業</v>
      </c>
    </row>
    <row r="14" spans="3:6" ht="13.5">
      <c r="C14">
        <v>2</v>
      </c>
      <c r="D14" t="str">
        <f>B13&amp;C14</f>
        <v>42</v>
      </c>
      <c r="E14" s="32"/>
      <c r="F14" s="32"/>
    </row>
    <row r="15" spans="3:6" ht="13.5">
      <c r="C15">
        <v>3</v>
      </c>
      <c r="D15" t="str">
        <f>B13&amp;C15</f>
        <v>43</v>
      </c>
      <c r="E15" s="32"/>
      <c r="F15" s="32"/>
    </row>
    <row r="16" spans="2:6" ht="13.5">
      <c r="B16">
        <v>5</v>
      </c>
      <c r="C16">
        <v>1</v>
      </c>
      <c r="D16" t="str">
        <f>B16&amp;C16</f>
        <v>51</v>
      </c>
      <c r="E16" s="32" t="str">
        <f>トーナメント!P5</f>
        <v>甲陽学院</v>
      </c>
      <c r="F16" s="32" t="str">
        <f>トーナメント!P7</f>
        <v>川西緑台</v>
      </c>
    </row>
    <row r="17" spans="3:6" ht="13.5">
      <c r="C17">
        <v>2</v>
      </c>
      <c r="D17" t="str">
        <f>B16&amp;C17</f>
        <v>52</v>
      </c>
      <c r="E17" s="32"/>
      <c r="F17" s="32"/>
    </row>
    <row r="18" spans="3:6" ht="13.5">
      <c r="C18">
        <v>3</v>
      </c>
      <c r="D18" t="str">
        <f>B16&amp;C18</f>
        <v>53</v>
      </c>
      <c r="E18" s="32"/>
      <c r="F18" s="32"/>
    </row>
    <row r="19" spans="2:6" ht="13.5">
      <c r="B19">
        <v>6</v>
      </c>
      <c r="C19">
        <v>1</v>
      </c>
      <c r="D19" t="str">
        <f>B19&amp;C19</f>
        <v>61</v>
      </c>
      <c r="E19" s="32" t="str">
        <f>トーナメント!P9</f>
        <v>西　宮　東</v>
      </c>
      <c r="F19" s="32" t="str">
        <f>トーナメント!P11</f>
        <v>明石清水</v>
      </c>
    </row>
    <row r="20" spans="3:6" ht="13.5">
      <c r="C20">
        <v>2</v>
      </c>
      <c r="D20" t="str">
        <f>B19&amp;C20</f>
        <v>62</v>
      </c>
      <c r="E20" s="32"/>
      <c r="F20" s="32"/>
    </row>
    <row r="21" spans="3:6" ht="13.5">
      <c r="C21">
        <v>3</v>
      </c>
      <c r="D21" t="str">
        <f>B19&amp;C21</f>
        <v>63</v>
      </c>
      <c r="E21" s="32"/>
      <c r="F21" s="32"/>
    </row>
    <row r="22" spans="2:6" ht="13.5">
      <c r="B22">
        <v>7</v>
      </c>
      <c r="C22">
        <v>1</v>
      </c>
      <c r="D22" t="str">
        <f>B22&amp;C22</f>
        <v>71</v>
      </c>
      <c r="E22" s="32" t="str">
        <f>トーナメント!P17</f>
        <v>神戸科技</v>
      </c>
      <c r="F22" s="32" t="str">
        <f>トーナメント!P19</f>
        <v>神港学園</v>
      </c>
    </row>
    <row r="23" spans="3:6" ht="13.5">
      <c r="C23">
        <v>2</v>
      </c>
      <c r="D23" t="str">
        <f>B22&amp;C23</f>
        <v>72</v>
      </c>
      <c r="E23" s="32"/>
      <c r="F23" s="32"/>
    </row>
    <row r="24" spans="3:6" ht="13.5">
      <c r="C24">
        <v>3</v>
      </c>
      <c r="D24" t="str">
        <f>B22&amp;C24</f>
        <v>73</v>
      </c>
      <c r="E24" s="32"/>
      <c r="F24" s="32"/>
    </row>
    <row r="25" spans="2:6" ht="13.5">
      <c r="B25">
        <v>8</v>
      </c>
      <c r="C25">
        <v>1</v>
      </c>
      <c r="D25" t="str">
        <f>B25&amp;C25</f>
        <v>81</v>
      </c>
      <c r="E25" s="32" t="str">
        <f>トーナメント!P21</f>
        <v>明　石　北</v>
      </c>
      <c r="F25" s="32" t="str">
        <f>トーナメント!P23</f>
        <v>神戸商業</v>
      </c>
    </row>
    <row r="26" spans="3:6" ht="13.5">
      <c r="C26">
        <v>2</v>
      </c>
      <c r="D26" t="str">
        <f>B25&amp;C26</f>
        <v>82</v>
      </c>
      <c r="E26" s="32"/>
      <c r="F26" s="32"/>
    </row>
    <row r="27" spans="3:6" ht="13.5">
      <c r="C27">
        <v>3</v>
      </c>
      <c r="D27" t="str">
        <f>B25&amp;C27</f>
        <v>83</v>
      </c>
      <c r="E27" s="32"/>
      <c r="F27" s="32"/>
    </row>
    <row r="28" spans="2:6" ht="13.5">
      <c r="B28">
        <v>9</v>
      </c>
      <c r="C28">
        <v>1</v>
      </c>
      <c r="D28" t="str">
        <f>B28&amp;C28</f>
        <v>91</v>
      </c>
      <c r="E28" s="32" t="str">
        <f>トーナメント!C3</f>
        <v>神戸国際附</v>
      </c>
      <c r="F28" s="32" t="str">
        <f>トーナメント!C5</f>
        <v>北　須　磨</v>
      </c>
    </row>
    <row r="29" spans="3:6" ht="13.5">
      <c r="C29">
        <v>2</v>
      </c>
      <c r="D29" t="str">
        <f>B28&amp;C29</f>
        <v>92</v>
      </c>
      <c r="E29" s="32"/>
      <c r="F29" s="32" t="str">
        <f>トーナメント!C7</f>
        <v>市立西宮</v>
      </c>
    </row>
    <row r="30" spans="3:6" ht="13.5">
      <c r="C30">
        <v>3</v>
      </c>
      <c r="D30" t="str">
        <f>B28&amp;C30</f>
        <v>93</v>
      </c>
      <c r="E30" s="32"/>
      <c r="F30" s="32"/>
    </row>
    <row r="31" spans="2:6" ht="13.5">
      <c r="B31">
        <v>10</v>
      </c>
      <c r="C31">
        <v>1</v>
      </c>
      <c r="D31" t="str">
        <f>B31&amp;C31</f>
        <v>101</v>
      </c>
      <c r="E31" s="32" t="str">
        <f>トーナメント!C9</f>
        <v>東播工業</v>
      </c>
      <c r="F31" s="32" t="str">
        <f>トーナメント!C13</f>
        <v>三田学園</v>
      </c>
    </row>
    <row r="32" spans="3:6" ht="13.5">
      <c r="C32">
        <v>2</v>
      </c>
      <c r="D32" t="str">
        <f>B31&amp;C32</f>
        <v>102</v>
      </c>
      <c r="E32" s="32" t="str">
        <f>トーナメント!C11</f>
        <v>伊川谷北</v>
      </c>
      <c r="F32" s="32"/>
    </row>
    <row r="33" spans="3:6" ht="13.5">
      <c r="C33">
        <v>3</v>
      </c>
      <c r="D33" t="str">
        <f>B31&amp;C33</f>
        <v>103</v>
      </c>
      <c r="E33" s="32"/>
      <c r="F33" s="32"/>
    </row>
    <row r="34" spans="2:6" ht="13.5">
      <c r="B34">
        <v>11</v>
      </c>
      <c r="C34">
        <v>1</v>
      </c>
      <c r="D34" t="str">
        <f>B34&amp;C34</f>
        <v>111</v>
      </c>
      <c r="E34" s="32" t="str">
        <f>トーナメント!C15</f>
        <v>県立尼崎</v>
      </c>
      <c r="F34" s="32" t="str">
        <f>トーナメント!C17</f>
        <v>東　播　磨</v>
      </c>
    </row>
    <row r="35" spans="3:6" ht="13.5">
      <c r="C35">
        <v>2</v>
      </c>
      <c r="D35" t="str">
        <f>B34&amp;C35</f>
        <v>112</v>
      </c>
      <c r="E35" s="32"/>
      <c r="F35" s="32" t="str">
        <f>トーナメント!C19</f>
        <v>西　宮　南</v>
      </c>
    </row>
    <row r="36" spans="3:6" ht="13.5">
      <c r="C36">
        <v>3</v>
      </c>
      <c r="D36" t="str">
        <f>B34&amp;C36</f>
        <v>113</v>
      </c>
      <c r="E36" s="32"/>
      <c r="F36" s="32"/>
    </row>
    <row r="37" spans="2:6" ht="13.5">
      <c r="B37">
        <v>12</v>
      </c>
      <c r="C37">
        <v>1</v>
      </c>
      <c r="D37" t="str">
        <f>B37&amp;C37</f>
        <v>121</v>
      </c>
      <c r="E37" s="32" t="str">
        <f>トーナメント!C21</f>
        <v>六甲アイランド</v>
      </c>
      <c r="F37" s="32" t="str">
        <f>トーナメント!C25</f>
        <v>兵　庫　工</v>
      </c>
    </row>
    <row r="38" spans="3:6" ht="13.5">
      <c r="C38">
        <v>2</v>
      </c>
      <c r="D38" t="str">
        <f>B37&amp;C38</f>
        <v>122</v>
      </c>
      <c r="E38" s="32" t="str">
        <f>トーナメント!C23</f>
        <v>村野工業</v>
      </c>
      <c r="F38" s="32"/>
    </row>
    <row r="39" spans="3:6" ht="13.5">
      <c r="C39">
        <v>3</v>
      </c>
      <c r="D39" t="str">
        <f>B37&amp;C39</f>
        <v>123</v>
      </c>
      <c r="E39" s="32"/>
      <c r="F39" s="32"/>
    </row>
    <row r="40" spans="2:6" ht="13.5">
      <c r="B40">
        <v>13</v>
      </c>
      <c r="C40">
        <v>1</v>
      </c>
      <c r="D40" t="str">
        <f>B40&amp;C40</f>
        <v>131</v>
      </c>
      <c r="E40" s="32" t="str">
        <f>トーナメント!P3</f>
        <v>育　　英</v>
      </c>
      <c r="F40" s="32" t="str">
        <f>トーナメント!P5</f>
        <v>甲陽学院</v>
      </c>
    </row>
    <row r="41" spans="3:6" ht="13.5">
      <c r="C41">
        <v>2</v>
      </c>
      <c r="D41" t="str">
        <f>B40&amp;C41</f>
        <v>132</v>
      </c>
      <c r="E41" s="32"/>
      <c r="F41" s="32" t="str">
        <f>トーナメント!P7</f>
        <v>川西緑台</v>
      </c>
    </row>
    <row r="42" spans="3:6" ht="13.5">
      <c r="C42">
        <v>3</v>
      </c>
      <c r="D42" t="str">
        <f>B40&amp;C42</f>
        <v>133</v>
      </c>
      <c r="E42" s="32"/>
      <c r="F42" s="32"/>
    </row>
    <row r="43" spans="2:6" ht="13.5">
      <c r="B43">
        <v>14</v>
      </c>
      <c r="C43">
        <v>1</v>
      </c>
      <c r="D43" t="str">
        <f>B43&amp;C43</f>
        <v>141</v>
      </c>
      <c r="E43" s="32" t="str">
        <f>トーナメント!P9</f>
        <v>西　宮　東</v>
      </c>
      <c r="F43" s="32" t="str">
        <f>トーナメント!P13</f>
        <v>明　　石</v>
      </c>
    </row>
    <row r="44" spans="3:6" ht="13.5">
      <c r="C44">
        <v>2</v>
      </c>
      <c r="D44" t="str">
        <f>B43&amp;C44</f>
        <v>142</v>
      </c>
      <c r="E44" s="32" t="str">
        <f>トーナメント!P11</f>
        <v>明石清水</v>
      </c>
      <c r="F44" s="32"/>
    </row>
    <row r="45" spans="3:6" ht="13.5">
      <c r="C45">
        <v>3</v>
      </c>
      <c r="D45" t="str">
        <f>B43&amp;C45</f>
        <v>143</v>
      </c>
      <c r="E45" s="32"/>
      <c r="F45" s="32"/>
    </row>
    <row r="46" spans="2:6" ht="13.5">
      <c r="B46">
        <v>15</v>
      </c>
      <c r="C46">
        <v>1</v>
      </c>
      <c r="D46" t="str">
        <f>B46&amp;C46</f>
        <v>151</v>
      </c>
      <c r="E46" s="32" t="str">
        <f>トーナメント!P15</f>
        <v>長　　田</v>
      </c>
      <c r="F46" s="32" t="str">
        <f>トーナメント!P17</f>
        <v>神戸科技</v>
      </c>
    </row>
    <row r="47" spans="3:6" ht="13.5">
      <c r="C47">
        <v>2</v>
      </c>
      <c r="D47" t="str">
        <f>B46&amp;C47</f>
        <v>152</v>
      </c>
      <c r="E47" s="32"/>
      <c r="F47" s="32" t="str">
        <f>トーナメント!P19</f>
        <v>神港学園</v>
      </c>
    </row>
    <row r="48" spans="3:6" ht="13.5">
      <c r="C48">
        <v>3</v>
      </c>
      <c r="D48" t="str">
        <f>B46&amp;C48</f>
        <v>153</v>
      </c>
      <c r="E48" s="32"/>
      <c r="F48" s="32"/>
    </row>
    <row r="49" spans="2:6" ht="13.5">
      <c r="B49">
        <v>16</v>
      </c>
      <c r="C49">
        <v>1</v>
      </c>
      <c r="D49" t="str">
        <f>B49&amp;C49</f>
        <v>161</v>
      </c>
      <c r="E49" s="32" t="str">
        <f>トーナメント!P21</f>
        <v>明　石　北</v>
      </c>
      <c r="F49" s="32" t="str">
        <f>トーナメント!P25</f>
        <v>高　砂　南</v>
      </c>
    </row>
    <row r="50" spans="3:6" ht="13.5">
      <c r="C50">
        <v>2</v>
      </c>
      <c r="D50" t="str">
        <f>B49&amp;C50</f>
        <v>162</v>
      </c>
      <c r="E50" s="32" t="str">
        <f>トーナメント!P23</f>
        <v>神戸商業</v>
      </c>
      <c r="F50" s="32"/>
    </row>
    <row r="51" spans="3:6" ht="13.5">
      <c r="C51">
        <v>3</v>
      </c>
      <c r="D51" t="str">
        <f>B49&amp;C51</f>
        <v>163</v>
      </c>
      <c r="E51" s="32"/>
      <c r="F51" s="32"/>
    </row>
    <row r="52" spans="2:6" ht="13.5">
      <c r="B52">
        <v>17</v>
      </c>
      <c r="C52">
        <v>1</v>
      </c>
      <c r="D52" t="str">
        <f>B52&amp;C52</f>
        <v>171</v>
      </c>
      <c r="E52" s="32" t="str">
        <f>トーナメント!C3</f>
        <v>神戸国際附</v>
      </c>
      <c r="F52" s="32" t="str">
        <f>トーナメント!C9</f>
        <v>東播工業</v>
      </c>
    </row>
    <row r="53" spans="3:6" ht="13.5">
      <c r="C53">
        <v>2</v>
      </c>
      <c r="D53" t="str">
        <f>B52&amp;C53</f>
        <v>172</v>
      </c>
      <c r="E53" s="32" t="str">
        <f>トーナメント!C5</f>
        <v>北　須　磨</v>
      </c>
      <c r="F53" s="32" t="str">
        <f>トーナメント!C11</f>
        <v>伊川谷北</v>
      </c>
    </row>
    <row r="54" spans="3:6" ht="13.5">
      <c r="C54">
        <v>3</v>
      </c>
      <c r="D54" t="str">
        <f>B52&amp;C54</f>
        <v>173</v>
      </c>
      <c r="E54" s="32" t="str">
        <f>トーナメント!C7</f>
        <v>市立西宮</v>
      </c>
      <c r="F54" s="32" t="str">
        <f>トーナメント!C13</f>
        <v>三田学園</v>
      </c>
    </row>
    <row r="55" spans="2:6" ht="13.5">
      <c r="B55">
        <v>18</v>
      </c>
      <c r="C55">
        <v>1</v>
      </c>
      <c r="D55" t="str">
        <f>B55&amp;C55</f>
        <v>181</v>
      </c>
      <c r="E55" s="32" t="str">
        <f>トーナメント!C15</f>
        <v>県立尼崎</v>
      </c>
      <c r="F55" s="32" t="str">
        <f>トーナメント!C21</f>
        <v>六甲アイランド</v>
      </c>
    </row>
    <row r="56" spans="3:6" ht="13.5">
      <c r="C56">
        <v>2</v>
      </c>
      <c r="D56" t="str">
        <f>B55&amp;C56</f>
        <v>182</v>
      </c>
      <c r="E56" s="32" t="str">
        <f>トーナメント!C17</f>
        <v>東　播　磨</v>
      </c>
      <c r="F56" s="32" t="str">
        <f>トーナメント!C23</f>
        <v>村野工業</v>
      </c>
    </row>
    <row r="57" spans="3:6" ht="13.5">
      <c r="C57">
        <v>3</v>
      </c>
      <c r="D57" t="str">
        <f>B55&amp;C57</f>
        <v>183</v>
      </c>
      <c r="E57" s="32" t="str">
        <f>トーナメント!C19</f>
        <v>西　宮　南</v>
      </c>
      <c r="F57" s="32" t="str">
        <f>トーナメント!C25</f>
        <v>兵　庫　工</v>
      </c>
    </row>
    <row r="58" spans="2:6" ht="13.5">
      <c r="B58">
        <v>19</v>
      </c>
      <c r="C58">
        <v>1</v>
      </c>
      <c r="D58" t="str">
        <f>B58&amp;C58</f>
        <v>191</v>
      </c>
      <c r="E58" s="32" t="str">
        <f>トーナメント!P3</f>
        <v>育　　英</v>
      </c>
      <c r="F58" s="32" t="str">
        <f>トーナメント!P9</f>
        <v>西　宮　東</v>
      </c>
    </row>
    <row r="59" spans="3:6" ht="13.5">
      <c r="C59">
        <v>2</v>
      </c>
      <c r="D59" t="str">
        <f>B58&amp;C59</f>
        <v>192</v>
      </c>
      <c r="E59" s="32" t="str">
        <f>トーナメント!P5</f>
        <v>甲陽学院</v>
      </c>
      <c r="F59" s="32" t="str">
        <f>トーナメント!P11</f>
        <v>明石清水</v>
      </c>
    </row>
    <row r="60" spans="3:6" ht="13.5">
      <c r="C60">
        <v>3</v>
      </c>
      <c r="D60" t="str">
        <f>B58&amp;C60</f>
        <v>193</v>
      </c>
      <c r="E60" s="32" t="str">
        <f>トーナメント!P7</f>
        <v>川西緑台</v>
      </c>
      <c r="F60" s="32" t="str">
        <f>トーナメント!P13</f>
        <v>明　　石</v>
      </c>
    </row>
    <row r="61" spans="2:6" ht="13.5">
      <c r="B61">
        <v>20</v>
      </c>
      <c r="C61">
        <v>1</v>
      </c>
      <c r="D61" t="str">
        <f>B61&amp;C61</f>
        <v>201</v>
      </c>
      <c r="E61" s="32" t="str">
        <f>トーナメント!P15</f>
        <v>長　　田</v>
      </c>
      <c r="F61" s="32" t="str">
        <f>トーナメント!P21</f>
        <v>明　石　北</v>
      </c>
    </row>
    <row r="62" spans="3:6" ht="13.5">
      <c r="C62">
        <v>2</v>
      </c>
      <c r="D62" t="str">
        <f>B61&amp;C62</f>
        <v>202</v>
      </c>
      <c r="E62" s="32" t="str">
        <f>トーナメント!P17</f>
        <v>神戸科技</v>
      </c>
      <c r="F62" s="32" t="str">
        <f>トーナメント!P23</f>
        <v>神戸商業</v>
      </c>
    </row>
    <row r="63" spans="3:6" ht="13.5">
      <c r="C63">
        <v>3</v>
      </c>
      <c r="D63" t="str">
        <f>B61&amp;C63</f>
        <v>203</v>
      </c>
      <c r="E63" s="32" t="str">
        <f>トーナメント!P19</f>
        <v>神港学園</v>
      </c>
      <c r="F63" s="32" t="str">
        <f>トーナメント!P25</f>
        <v>高　砂　南</v>
      </c>
    </row>
    <row r="64" spans="2:6" ht="13.5">
      <c r="B64" t="s">
        <v>7</v>
      </c>
      <c r="C64">
        <v>1</v>
      </c>
      <c r="D64" t="str">
        <f>B64&amp;C64</f>
        <v>あ1</v>
      </c>
      <c r="E64" s="32" t="str">
        <f>トーナメント!C34</f>
        <v>県立伊丹</v>
      </c>
      <c r="F64" t="str">
        <f>トーナメント!C36</f>
        <v>明　石　南</v>
      </c>
    </row>
    <row r="65" spans="3:6" ht="13.5">
      <c r="C65">
        <v>2</v>
      </c>
      <c r="D65" t="str">
        <f>B64&amp;C65</f>
        <v>あ2</v>
      </c>
      <c r="E65" s="32"/>
      <c r="F65" s="32"/>
    </row>
    <row r="66" spans="3:6" ht="13.5">
      <c r="C66">
        <v>3</v>
      </c>
      <c r="D66" t="str">
        <f>B64&amp;C66</f>
        <v>あ3</v>
      </c>
      <c r="E66" s="32"/>
      <c r="F66" s="32"/>
    </row>
    <row r="67" spans="2:6" ht="13.5">
      <c r="B67" t="s">
        <v>8</v>
      </c>
      <c r="C67">
        <v>1</v>
      </c>
      <c r="D67" t="str">
        <f>B67&amp;C67</f>
        <v>い1</v>
      </c>
      <c r="E67" s="32" t="str">
        <f>トーナメント!C38</f>
        <v>県立尼崎</v>
      </c>
      <c r="F67" s="32" t="str">
        <f>トーナメント!C40</f>
        <v>伊　丹　北</v>
      </c>
    </row>
    <row r="68" spans="3:6" ht="13.5">
      <c r="C68">
        <v>2</v>
      </c>
      <c r="D68" t="str">
        <f>B67&amp;C68</f>
        <v>い2</v>
      </c>
      <c r="E68" s="32"/>
      <c r="F68" s="32"/>
    </row>
    <row r="69" spans="3:6" ht="13.5">
      <c r="C69">
        <v>3</v>
      </c>
      <c r="D69" t="str">
        <f>B67&amp;C69</f>
        <v>い3</v>
      </c>
      <c r="E69" s="32"/>
      <c r="F69" s="32"/>
    </row>
    <row r="70" spans="2:6" ht="13.5">
      <c r="B70" t="s">
        <v>9</v>
      </c>
      <c r="C70">
        <v>1</v>
      </c>
      <c r="D70" t="str">
        <f>B70&amp;C70</f>
        <v>う1</v>
      </c>
      <c r="E70" s="32" t="str">
        <f>トーナメント!C46</f>
        <v>加古川南</v>
      </c>
      <c r="F70" s="32" t="str">
        <f>トーナメント!C48</f>
        <v>明　石　北</v>
      </c>
    </row>
    <row r="71" spans="3:6" ht="13.5">
      <c r="C71">
        <v>2</v>
      </c>
      <c r="D71" t="str">
        <f>B70&amp;C71</f>
        <v>う2</v>
      </c>
      <c r="E71" s="32"/>
      <c r="F71" s="32"/>
    </row>
    <row r="72" spans="3:6" ht="13.5">
      <c r="C72">
        <v>3</v>
      </c>
      <c r="D72" t="str">
        <f>B70&amp;C72</f>
        <v>う3</v>
      </c>
      <c r="E72" s="32"/>
      <c r="F72" s="32"/>
    </row>
    <row r="73" spans="2:6" ht="13.5">
      <c r="B73" t="s">
        <v>10</v>
      </c>
      <c r="C73">
        <v>1</v>
      </c>
      <c r="D73" t="str">
        <f>B73&amp;C73</f>
        <v>え1</v>
      </c>
      <c r="E73" s="32" t="str">
        <f>トーナメント!C50</f>
        <v>明石清水</v>
      </c>
      <c r="F73" s="32" t="str">
        <f>トーナメント!C52</f>
        <v>園田学園</v>
      </c>
    </row>
    <row r="74" spans="3:6" ht="13.5">
      <c r="C74">
        <v>2</v>
      </c>
      <c r="D74" t="str">
        <f>B73&amp;C74</f>
        <v>え2</v>
      </c>
      <c r="E74" s="32"/>
      <c r="F74" s="32"/>
    </row>
    <row r="75" spans="3:6" ht="13.5">
      <c r="C75">
        <v>3</v>
      </c>
      <c r="D75" t="str">
        <f>B73&amp;C75</f>
        <v>え3</v>
      </c>
      <c r="E75" s="32"/>
      <c r="F75" s="32"/>
    </row>
    <row r="76" spans="2:6" ht="13.5">
      <c r="B76" t="s">
        <v>11</v>
      </c>
      <c r="C76">
        <v>1</v>
      </c>
      <c r="D76" t="str">
        <f>B76&amp;C76</f>
        <v>お1</v>
      </c>
      <c r="E76" s="32" t="str">
        <f>トーナメント!P34</f>
        <v>北　須　磨</v>
      </c>
      <c r="F76" s="32" t="str">
        <f>トーナメント!P36</f>
        <v>川西緑台</v>
      </c>
    </row>
    <row r="77" spans="3:6" ht="13.5">
      <c r="C77">
        <v>2</v>
      </c>
      <c r="D77" t="str">
        <f>B76&amp;C77</f>
        <v>お2</v>
      </c>
      <c r="E77" s="32"/>
      <c r="F77" s="32"/>
    </row>
    <row r="78" spans="3:6" ht="13.5">
      <c r="C78">
        <v>3</v>
      </c>
      <c r="D78" t="str">
        <f>B76&amp;C78</f>
        <v>お3</v>
      </c>
      <c r="E78" s="32"/>
      <c r="F78" s="32"/>
    </row>
    <row r="79" spans="2:6" ht="13.5">
      <c r="B79" t="s">
        <v>12</v>
      </c>
      <c r="C79">
        <v>1</v>
      </c>
      <c r="D79" t="str">
        <f>B79&amp;C79</f>
        <v>か1</v>
      </c>
      <c r="E79" s="32" t="str">
        <f>トーナメント!P38</f>
        <v>葺　　合</v>
      </c>
      <c r="F79" s="32" t="str">
        <f>トーナメント!P40</f>
        <v>六甲アイランド</v>
      </c>
    </row>
    <row r="80" spans="3:6" ht="13.5">
      <c r="C80">
        <v>2</v>
      </c>
      <c r="D80" t="str">
        <f>B79&amp;C80</f>
        <v>か2</v>
      </c>
      <c r="E80" s="32"/>
      <c r="F80" s="32"/>
    </row>
    <row r="81" spans="3:6" ht="13.5">
      <c r="C81">
        <v>3</v>
      </c>
      <c r="D81" t="str">
        <f>B79&amp;C81</f>
        <v>か3</v>
      </c>
      <c r="E81" s="32"/>
      <c r="F81" s="32"/>
    </row>
    <row r="82" spans="2:6" ht="13.5">
      <c r="B82" t="s">
        <v>13</v>
      </c>
      <c r="C82">
        <v>1</v>
      </c>
      <c r="D82" t="str">
        <f>B82&amp;C82</f>
        <v>き1</v>
      </c>
      <c r="E82" s="32" t="str">
        <f>トーナメント!P46</f>
        <v>市立西宮</v>
      </c>
      <c r="F82" s="32" t="str">
        <f>トーナメント!P48</f>
        <v>尼崎小田</v>
      </c>
    </row>
    <row r="83" spans="3:6" ht="13.5">
      <c r="C83">
        <v>2</v>
      </c>
      <c r="D83" t="str">
        <f>B82&amp;C83</f>
        <v>き2</v>
      </c>
      <c r="E83" s="32"/>
      <c r="F83" s="32"/>
    </row>
    <row r="84" spans="3:6" ht="13.5">
      <c r="C84">
        <v>3</v>
      </c>
      <c r="D84" t="str">
        <f>B82&amp;C84</f>
        <v>き3</v>
      </c>
      <c r="E84" s="32"/>
      <c r="F84" s="32"/>
    </row>
    <row r="85" spans="2:6" ht="13.5">
      <c r="B85" t="s">
        <v>14</v>
      </c>
      <c r="C85">
        <v>1</v>
      </c>
      <c r="D85" t="str">
        <f>B85&amp;C85</f>
        <v>く1</v>
      </c>
      <c r="E85" s="32" t="str">
        <f>トーナメント!P50</f>
        <v>兵庫工業</v>
      </c>
      <c r="F85" s="32" t="str">
        <f>トーナメント!P52</f>
        <v>柏　　原</v>
      </c>
    </row>
    <row r="86" spans="3:6" ht="13.5">
      <c r="C86">
        <v>2</v>
      </c>
      <c r="D86" t="str">
        <f>B85&amp;C86</f>
        <v>く2</v>
      </c>
      <c r="E86" s="32"/>
      <c r="F86" s="32"/>
    </row>
    <row r="87" spans="3:6" ht="13.5">
      <c r="C87">
        <v>3</v>
      </c>
      <c r="D87" t="str">
        <f>B85&amp;C87</f>
        <v>く3</v>
      </c>
      <c r="E87" s="32"/>
      <c r="F87" s="32"/>
    </row>
    <row r="88" spans="2:6" ht="13.5">
      <c r="B88" t="s">
        <v>15</v>
      </c>
      <c r="C88">
        <v>1</v>
      </c>
      <c r="D88" t="str">
        <f>B88&amp;C88</f>
        <v>け1</v>
      </c>
      <c r="E88" s="32" t="str">
        <f>トーナメント!C32</f>
        <v>夙　　川</v>
      </c>
      <c r="F88" s="32" t="str">
        <f>トーナメント!C34</f>
        <v>県立伊丹</v>
      </c>
    </row>
    <row r="89" spans="3:6" ht="13.5">
      <c r="C89">
        <v>2</v>
      </c>
      <c r="D89" t="str">
        <f>B88&amp;C89</f>
        <v>け2</v>
      </c>
      <c r="E89" s="32"/>
      <c r="F89" s="32" t="str">
        <f>トーナメント!C36</f>
        <v>明　石　南</v>
      </c>
    </row>
    <row r="90" spans="3:6" ht="13.5">
      <c r="C90">
        <v>3</v>
      </c>
      <c r="D90" t="str">
        <f>B88&amp;C90</f>
        <v>け3</v>
      </c>
      <c r="E90" s="32"/>
      <c r="F90" s="32"/>
    </row>
    <row r="91" spans="2:6" ht="13.5">
      <c r="B91" t="s">
        <v>16</v>
      </c>
      <c r="C91">
        <v>1</v>
      </c>
      <c r="D91" t="str">
        <f>B91&amp;C91</f>
        <v>こ1</v>
      </c>
      <c r="E91" s="32" t="str">
        <f>トーナメント!C38</f>
        <v>県立尼崎</v>
      </c>
      <c r="F91" s="32" t="str">
        <f>トーナメント!C42</f>
        <v>親　　和</v>
      </c>
    </row>
    <row r="92" spans="3:6" ht="13.5">
      <c r="C92">
        <v>2</v>
      </c>
      <c r="D92" t="str">
        <f>B91&amp;C92</f>
        <v>こ2</v>
      </c>
      <c r="E92" s="32" t="str">
        <f>トーナメント!C40</f>
        <v>伊　丹　北</v>
      </c>
      <c r="F92" s="32"/>
    </row>
    <row r="93" spans="3:6" ht="13.5">
      <c r="C93">
        <v>3</v>
      </c>
      <c r="D93" t="str">
        <f>B91&amp;C93</f>
        <v>こ3</v>
      </c>
      <c r="E93" s="32"/>
      <c r="F93" s="32"/>
    </row>
    <row r="94" spans="2:6" ht="13.5">
      <c r="B94" t="s">
        <v>17</v>
      </c>
      <c r="C94">
        <v>1</v>
      </c>
      <c r="D94" t="str">
        <f>B94&amp;C94</f>
        <v>さ1</v>
      </c>
      <c r="E94" s="32" t="str">
        <f>トーナメント!C44</f>
        <v>須　磨　東</v>
      </c>
      <c r="F94" s="32" t="str">
        <f>トーナメント!C46</f>
        <v>加古川南</v>
      </c>
    </row>
    <row r="95" spans="3:6" ht="13.5">
      <c r="C95">
        <v>2</v>
      </c>
      <c r="D95" t="str">
        <f>B94&amp;C95</f>
        <v>さ2</v>
      </c>
      <c r="E95" s="32"/>
      <c r="F95" s="32" t="str">
        <f>トーナメント!C48</f>
        <v>明　石　北</v>
      </c>
    </row>
    <row r="96" spans="3:6" ht="13.5">
      <c r="C96">
        <v>3</v>
      </c>
      <c r="D96" t="str">
        <f>B94&amp;C96</f>
        <v>さ3</v>
      </c>
      <c r="E96" s="32"/>
      <c r="F96" s="32"/>
    </row>
    <row r="97" spans="2:6" ht="13.5">
      <c r="B97" t="s">
        <v>18</v>
      </c>
      <c r="C97">
        <v>1</v>
      </c>
      <c r="D97" t="str">
        <f>B97&amp;C97</f>
        <v>し1</v>
      </c>
      <c r="E97" s="32" t="str">
        <f>トーナメント!C50</f>
        <v>明石清水</v>
      </c>
      <c r="F97" s="32" t="str">
        <f>トーナメント!C54</f>
        <v>神戸星城</v>
      </c>
    </row>
    <row r="98" spans="3:6" ht="13.5">
      <c r="C98">
        <v>2</v>
      </c>
      <c r="D98" t="str">
        <f>B97&amp;C98</f>
        <v>し2</v>
      </c>
      <c r="E98" s="32" t="str">
        <f>トーナメント!C52</f>
        <v>園田学園</v>
      </c>
      <c r="F98" s="32"/>
    </row>
    <row r="99" spans="3:6" ht="13.5">
      <c r="C99">
        <v>3</v>
      </c>
      <c r="D99" t="str">
        <f>B97&amp;C99</f>
        <v>し3</v>
      </c>
      <c r="E99" s="32"/>
      <c r="F99" s="32"/>
    </row>
    <row r="100" spans="2:6" ht="13.5">
      <c r="B100" t="s">
        <v>19</v>
      </c>
      <c r="C100">
        <v>1</v>
      </c>
      <c r="D100" t="str">
        <f>B100&amp;C100</f>
        <v>す1</v>
      </c>
      <c r="E100" s="32" t="str">
        <f>トーナメント!P32</f>
        <v>武庫川大附</v>
      </c>
      <c r="F100" s="32" t="str">
        <f>トーナメント!P34</f>
        <v>北　須　磨</v>
      </c>
    </row>
    <row r="101" spans="3:6" ht="13.5">
      <c r="C101">
        <v>2</v>
      </c>
      <c r="D101" t="str">
        <f>B100&amp;C101</f>
        <v>す2</v>
      </c>
      <c r="E101" s="32"/>
      <c r="F101" s="32" t="str">
        <f>トーナメント!P36</f>
        <v>川西緑台</v>
      </c>
    </row>
    <row r="102" spans="3:6" ht="13.5">
      <c r="C102">
        <v>3</v>
      </c>
      <c r="D102" t="str">
        <f>B100&amp;C102</f>
        <v>す3</v>
      </c>
      <c r="E102" s="32"/>
      <c r="F102" s="32"/>
    </row>
    <row r="103" spans="2:6" ht="13.5">
      <c r="B103" t="s">
        <v>20</v>
      </c>
      <c r="C103">
        <v>1</v>
      </c>
      <c r="D103" t="str">
        <f>B103&amp;C103</f>
        <v>せ1</v>
      </c>
      <c r="E103" s="32" t="str">
        <f>トーナメント!P38</f>
        <v>葺　　合</v>
      </c>
      <c r="F103" s="32" t="str">
        <f>トーナメント!P42</f>
        <v>加古川北</v>
      </c>
    </row>
    <row r="104" spans="3:6" ht="13.5">
      <c r="C104">
        <v>2</v>
      </c>
      <c r="D104" t="str">
        <f>B103&amp;C104</f>
        <v>せ2</v>
      </c>
      <c r="E104" s="32" t="str">
        <f>トーナメント!P40</f>
        <v>六甲アイランド</v>
      </c>
      <c r="F104" s="32"/>
    </row>
    <row r="105" spans="3:6" ht="13.5">
      <c r="C105">
        <v>3</v>
      </c>
      <c r="D105" t="str">
        <f>B103&amp;C105</f>
        <v>せ3</v>
      </c>
      <c r="E105" s="32"/>
      <c r="F105" s="32"/>
    </row>
    <row r="106" spans="2:6" ht="13.5">
      <c r="B106" t="s">
        <v>21</v>
      </c>
      <c r="C106">
        <v>1</v>
      </c>
      <c r="D106" t="str">
        <f>B106&amp;C106</f>
        <v>そ1</v>
      </c>
      <c r="E106" s="32" t="str">
        <f>トーナメント!P44</f>
        <v>川西北陵</v>
      </c>
      <c r="F106" s="32" t="str">
        <f>トーナメント!P46</f>
        <v>市立西宮</v>
      </c>
    </row>
    <row r="107" spans="3:6" ht="13.5">
      <c r="C107">
        <v>2</v>
      </c>
      <c r="D107" t="str">
        <f>B106&amp;C107</f>
        <v>そ2</v>
      </c>
      <c r="E107" s="32"/>
      <c r="F107" s="32" t="str">
        <f>トーナメント!P48</f>
        <v>尼崎小田</v>
      </c>
    </row>
    <row r="108" spans="3:6" ht="13.5">
      <c r="C108">
        <v>3</v>
      </c>
      <c r="D108" t="str">
        <f>B106&amp;C108</f>
        <v>そ3</v>
      </c>
      <c r="E108" s="32"/>
      <c r="F108" s="32"/>
    </row>
    <row r="109" spans="2:6" ht="13.5">
      <c r="B109" t="s">
        <v>22</v>
      </c>
      <c r="C109">
        <v>1</v>
      </c>
      <c r="D109" t="str">
        <f>B109&amp;C109</f>
        <v>た1</v>
      </c>
      <c r="E109" s="32" t="str">
        <f>トーナメント!P50</f>
        <v>兵庫工業</v>
      </c>
      <c r="F109" s="32" t="str">
        <f>トーナメント!P54</f>
        <v>明　　石</v>
      </c>
    </row>
    <row r="110" spans="3:6" ht="13.5">
      <c r="C110">
        <v>2</v>
      </c>
      <c r="D110" t="str">
        <f>B109&amp;C110</f>
        <v>た2</v>
      </c>
      <c r="E110" s="32" t="str">
        <f>トーナメント!P52</f>
        <v>柏　　原</v>
      </c>
      <c r="F110" s="32"/>
    </row>
    <row r="111" spans="3:6" ht="13.5">
      <c r="C111">
        <v>3</v>
      </c>
      <c r="D111" t="str">
        <f>B109&amp;C111</f>
        <v>た3</v>
      </c>
      <c r="E111" s="32"/>
      <c r="F111" s="32"/>
    </row>
    <row r="112" spans="2:6" ht="13.5">
      <c r="B112" t="s">
        <v>23</v>
      </c>
      <c r="C112">
        <v>1</v>
      </c>
      <c r="D112" t="str">
        <f>B112&amp;C112</f>
        <v>ち1</v>
      </c>
      <c r="E112" s="32" t="str">
        <f>トーナメント!C32</f>
        <v>夙　　川</v>
      </c>
      <c r="F112" s="32" t="str">
        <f>トーナメント!C38</f>
        <v>県立尼崎</v>
      </c>
    </row>
    <row r="113" spans="3:6" ht="13.5">
      <c r="C113">
        <v>2</v>
      </c>
      <c r="D113" t="str">
        <f>B112&amp;C113</f>
        <v>ち2</v>
      </c>
      <c r="E113" s="32" t="str">
        <f>トーナメント!C34</f>
        <v>県立伊丹</v>
      </c>
      <c r="F113" s="32" t="str">
        <f>トーナメント!C40</f>
        <v>伊　丹　北</v>
      </c>
    </row>
    <row r="114" spans="3:6" ht="13.5">
      <c r="C114">
        <v>3</v>
      </c>
      <c r="D114" t="str">
        <f>B112&amp;C114</f>
        <v>ち3</v>
      </c>
      <c r="E114" s="32" t="str">
        <f>トーナメント!C36</f>
        <v>明　石　南</v>
      </c>
      <c r="F114" s="32" t="str">
        <f>トーナメント!C42</f>
        <v>親　　和</v>
      </c>
    </row>
    <row r="115" spans="2:6" ht="13.5">
      <c r="B115" t="s">
        <v>24</v>
      </c>
      <c r="C115">
        <v>1</v>
      </c>
      <c r="D115" t="str">
        <f>B115&amp;C115</f>
        <v>つ1</v>
      </c>
      <c r="E115" s="32" t="str">
        <f>トーナメント!C44</f>
        <v>須　磨　東</v>
      </c>
      <c r="F115" s="32" t="str">
        <f>トーナメント!C50</f>
        <v>明石清水</v>
      </c>
    </row>
    <row r="116" spans="3:6" ht="13.5">
      <c r="C116">
        <v>2</v>
      </c>
      <c r="D116" t="str">
        <f>B115&amp;C116</f>
        <v>つ2</v>
      </c>
      <c r="E116" s="32" t="str">
        <f>トーナメント!C46</f>
        <v>加古川南</v>
      </c>
      <c r="F116" s="32" t="str">
        <f>トーナメント!C52</f>
        <v>園田学園</v>
      </c>
    </row>
    <row r="117" spans="3:6" ht="13.5">
      <c r="C117">
        <v>3</v>
      </c>
      <c r="D117" t="str">
        <f>B115&amp;C117</f>
        <v>つ3</v>
      </c>
      <c r="E117" s="32" t="str">
        <f>トーナメント!C48</f>
        <v>明　石　北</v>
      </c>
      <c r="F117" s="32" t="str">
        <f>トーナメント!C54</f>
        <v>神戸星城</v>
      </c>
    </row>
    <row r="118" spans="2:6" ht="13.5">
      <c r="B118" t="s">
        <v>25</v>
      </c>
      <c r="C118">
        <v>1</v>
      </c>
      <c r="D118" t="str">
        <f>B118&amp;C118</f>
        <v>て1</v>
      </c>
      <c r="E118" s="32" t="str">
        <f>トーナメント!P32</f>
        <v>武庫川大附</v>
      </c>
      <c r="F118" s="32" t="str">
        <f>トーナメント!P38</f>
        <v>葺　　合</v>
      </c>
    </row>
    <row r="119" spans="3:6" ht="13.5">
      <c r="C119">
        <v>2</v>
      </c>
      <c r="D119" t="str">
        <f>B118&amp;C119</f>
        <v>て2</v>
      </c>
      <c r="E119" s="32" t="str">
        <f>トーナメント!P34</f>
        <v>北　須　磨</v>
      </c>
      <c r="F119" s="32" t="str">
        <f>トーナメント!P40</f>
        <v>六甲アイランド</v>
      </c>
    </row>
    <row r="120" spans="3:6" ht="13.5">
      <c r="C120">
        <v>3</v>
      </c>
      <c r="D120" t="str">
        <f>B118&amp;C120</f>
        <v>て3</v>
      </c>
      <c r="E120" s="32" t="str">
        <f>トーナメント!P36</f>
        <v>川西緑台</v>
      </c>
      <c r="F120" s="32" t="str">
        <f>トーナメント!P42</f>
        <v>加古川北</v>
      </c>
    </row>
    <row r="121" spans="2:6" ht="13.5">
      <c r="B121" t="s">
        <v>26</v>
      </c>
      <c r="C121">
        <v>1</v>
      </c>
      <c r="D121" t="str">
        <f>B121&amp;C121</f>
        <v>と1</v>
      </c>
      <c r="E121" s="32" t="str">
        <f>トーナメント!P44</f>
        <v>川西北陵</v>
      </c>
      <c r="F121" s="32" t="str">
        <f>トーナメント!P50</f>
        <v>兵庫工業</v>
      </c>
    </row>
    <row r="122" spans="3:6" ht="13.5">
      <c r="C122">
        <v>2</v>
      </c>
      <c r="D122" t="str">
        <f>B121&amp;C122</f>
        <v>と2</v>
      </c>
      <c r="E122" s="32" t="str">
        <f>トーナメント!P46</f>
        <v>市立西宮</v>
      </c>
      <c r="F122" s="32" t="str">
        <f>トーナメント!P52</f>
        <v>柏　　原</v>
      </c>
    </row>
    <row r="123" spans="3:6" ht="13.5">
      <c r="C123">
        <v>3</v>
      </c>
      <c r="D123" t="str">
        <f>B121&amp;C123</f>
        <v>と3</v>
      </c>
      <c r="E123" s="32" t="str">
        <f>トーナメント!P48</f>
        <v>尼崎小田</v>
      </c>
      <c r="F123" s="32" t="str">
        <f>トーナメント!P54</f>
        <v>明　　石</v>
      </c>
    </row>
    <row r="124" spans="5:6" ht="13.5">
      <c r="E124" s="32"/>
      <c r="F124" s="32"/>
    </row>
    <row r="125" spans="5:6" ht="13.5">
      <c r="E125" s="32"/>
      <c r="F125" s="32"/>
    </row>
    <row r="126" spans="5:6" ht="13.5">
      <c r="E126" s="32"/>
      <c r="F126" s="32"/>
    </row>
    <row r="127" spans="5:6" ht="13.5">
      <c r="E127" s="32"/>
      <c r="F127" s="32"/>
    </row>
    <row r="128" spans="5:6" ht="13.5">
      <c r="E128" s="32"/>
      <c r="F128" s="32"/>
    </row>
    <row r="129" spans="5:6" ht="13.5">
      <c r="E129" s="32"/>
      <c r="F129" s="32"/>
    </row>
    <row r="130" spans="5:6" ht="13.5">
      <c r="E130" s="32"/>
      <c r="F130" s="32"/>
    </row>
    <row r="131" spans="5:6" ht="13.5">
      <c r="E131" s="32"/>
      <c r="F131" s="32"/>
    </row>
    <row r="132" spans="5:6" ht="13.5">
      <c r="E132" s="32"/>
      <c r="F132" s="32"/>
    </row>
    <row r="133" spans="5:6" ht="13.5">
      <c r="E133" s="32"/>
      <c r="F133" s="32"/>
    </row>
    <row r="134" spans="5:6" ht="13.5">
      <c r="E134" s="32"/>
      <c r="F134" s="32"/>
    </row>
    <row r="135" spans="5:6" ht="13.5">
      <c r="E135" s="32"/>
      <c r="F135" s="32"/>
    </row>
    <row r="136" spans="5:6" ht="13.5">
      <c r="E136" s="32"/>
      <c r="F136" s="32"/>
    </row>
    <row r="137" spans="5:6" ht="13.5">
      <c r="E137" s="32"/>
      <c r="F137" s="32"/>
    </row>
    <row r="138" spans="5:6" ht="13.5">
      <c r="E138" s="32"/>
      <c r="F138" s="32"/>
    </row>
    <row r="139" spans="5:6" ht="13.5">
      <c r="E139" s="32"/>
      <c r="F139" s="32"/>
    </row>
    <row r="140" spans="5:6" ht="13.5">
      <c r="E140" s="32"/>
      <c r="F140" s="32"/>
    </row>
    <row r="141" spans="5:6" ht="13.5">
      <c r="E141" s="32"/>
      <c r="F141" s="32"/>
    </row>
    <row r="142" spans="5:6" ht="13.5">
      <c r="E142" s="32"/>
      <c r="F142" s="32"/>
    </row>
    <row r="143" spans="5:6" ht="13.5">
      <c r="E143" s="32"/>
      <c r="F143" s="32"/>
    </row>
    <row r="144" spans="5:6" ht="13.5">
      <c r="E144" s="32"/>
      <c r="F144" s="32"/>
    </row>
    <row r="145" spans="5:6" ht="13.5">
      <c r="E145" s="32"/>
      <c r="F145" s="32"/>
    </row>
    <row r="146" spans="5:6" ht="13.5">
      <c r="E146" s="32"/>
      <c r="F146" s="32"/>
    </row>
    <row r="147" spans="5:6" ht="13.5">
      <c r="E147" s="32"/>
      <c r="F147" s="32"/>
    </row>
    <row r="148" spans="5:6" ht="13.5">
      <c r="E148" s="32"/>
      <c r="F148" s="32"/>
    </row>
    <row r="149" spans="5:6" ht="13.5">
      <c r="E149" s="32"/>
      <c r="F149" s="32"/>
    </row>
    <row r="150" spans="5:6" ht="13.5">
      <c r="E150" s="32"/>
      <c r="F150" s="32"/>
    </row>
    <row r="151" spans="5:6" ht="13.5">
      <c r="E151" s="32"/>
      <c r="F151" s="32"/>
    </row>
    <row r="152" spans="5:6" ht="13.5">
      <c r="E152" s="32"/>
      <c r="F152" s="32"/>
    </row>
    <row r="153" spans="5:6" ht="13.5">
      <c r="E153" s="32"/>
      <c r="F153" s="32"/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P96"/>
  <sheetViews>
    <sheetView showZeros="0" zoomScalePageLayoutView="0" workbookViewId="0" topLeftCell="C9">
      <selection activeCell="F77" sqref="F77"/>
    </sheetView>
  </sheetViews>
  <sheetFormatPr defaultColWidth="9.00390625" defaultRowHeight="13.5"/>
  <cols>
    <col min="1" max="2" width="9.00390625" style="31" customWidth="1"/>
    <col min="3" max="3" width="10.50390625" style="31" bestFit="1" customWidth="1"/>
    <col min="4" max="4" width="11.25390625" style="31" customWidth="1"/>
    <col min="5" max="5" width="3.125" style="31" customWidth="1"/>
    <col min="6" max="7" width="11.25390625" style="31" customWidth="1"/>
    <col min="8" max="8" width="3.125" style="31" customWidth="1"/>
    <col min="9" max="10" width="11.25390625" style="31" customWidth="1"/>
    <col min="11" max="11" width="3.125" style="31" customWidth="1"/>
    <col min="12" max="12" width="11.25390625" style="31" customWidth="1"/>
    <col min="13" max="16384" width="9.00390625" style="31" customWidth="1"/>
  </cols>
  <sheetData>
    <row r="2" ht="14.25">
      <c r="C2" s="31" t="s">
        <v>56</v>
      </c>
    </row>
    <row r="3" ht="14.25">
      <c r="C3" s="31" t="s">
        <v>55</v>
      </c>
    </row>
    <row r="4" ht="14.25">
      <c r="C4" s="31" t="s">
        <v>72</v>
      </c>
    </row>
    <row r="6" spans="5:11" ht="14.25">
      <c r="E6" s="31">
        <v>2</v>
      </c>
      <c r="H6" s="31">
        <v>3</v>
      </c>
      <c r="K6" s="31">
        <v>4</v>
      </c>
    </row>
    <row r="8" ht="15" thickBot="1"/>
    <row r="9" spans="3:12" ht="24">
      <c r="C9" s="145" t="str">
        <f>INDEX('日程表案'!$B$2:$J$2,1,1+$P$12)</f>
        <v>１１月２０日（土）</v>
      </c>
      <c r="D9" s="146"/>
      <c r="E9" s="146"/>
      <c r="F9" s="146"/>
      <c r="G9" s="146"/>
      <c r="H9" s="146"/>
      <c r="I9" s="146"/>
      <c r="J9" s="146"/>
      <c r="K9" s="146"/>
      <c r="L9" s="147"/>
    </row>
    <row r="10" spans="3:12" ht="18.75">
      <c r="C10" s="103" t="s">
        <v>27</v>
      </c>
      <c r="D10" s="148" t="str">
        <f>INDEX('日程表案'!$B$3:$J$3,1,2+$P$12)</f>
        <v>加古川市立総合体育館</v>
      </c>
      <c r="E10" s="149"/>
      <c r="F10" s="149"/>
      <c r="G10" s="149"/>
      <c r="H10" s="149"/>
      <c r="I10" s="149"/>
      <c r="J10" s="149"/>
      <c r="K10" s="149"/>
      <c r="L10" s="150"/>
    </row>
    <row r="11" spans="3:12" ht="15" customHeight="1">
      <c r="C11" s="104"/>
      <c r="D11" s="3"/>
      <c r="E11" s="4" t="s">
        <v>28</v>
      </c>
      <c r="F11" s="33"/>
      <c r="G11" s="3"/>
      <c r="H11" s="4" t="s">
        <v>33</v>
      </c>
      <c r="I11" s="33"/>
      <c r="J11" s="3"/>
      <c r="K11" s="4" t="s">
        <v>32</v>
      </c>
      <c r="L11" s="5"/>
    </row>
    <row r="12" spans="3:16" ht="15" customHeight="1">
      <c r="C12" s="142" t="str">
        <f>INDEX('日程表案'!$B$5:$J$13,N12,1+$P$12)</f>
        <v>9：30～</v>
      </c>
      <c r="D12" s="34" t="str">
        <f>VLOOKUP(E12&amp;"1",'細工'!$D$1:$F$123,2,FALSE)</f>
        <v>県立伊丹</v>
      </c>
      <c r="E12" s="35" t="str">
        <f>INDEX('日程表案'!$B$5:$J$13,$N12,E$6+$P$12)</f>
        <v>あ</v>
      </c>
      <c r="F12" s="36" t="str">
        <f>VLOOKUP(E12&amp;"1",'細工'!$D$1:$F$123,3,FALSE)</f>
        <v>明　石　南</v>
      </c>
      <c r="G12" s="34" t="str">
        <f>VLOOKUP(H12&amp;"1",'細工'!$D$1:$F$123,2,FALSE)</f>
        <v>県立尼崎</v>
      </c>
      <c r="H12" s="35" t="str">
        <f>INDEX('日程表案'!$B$5:$J$13,$N12,H$6+$P$12)</f>
        <v>い</v>
      </c>
      <c r="I12" s="36" t="str">
        <f>VLOOKUP(H12&amp;"1",'細工'!$D$1:$F$123,3,FALSE)</f>
        <v>伊　丹　北</v>
      </c>
      <c r="J12" s="34" t="str">
        <f>VLOOKUP(K12&amp;"1",'細工'!$D$1:$F$123,2,FALSE)</f>
        <v>北　須　磨</v>
      </c>
      <c r="K12" s="35">
        <f>INDEX('日程表案'!$B$5:$J$13,$N12,K$6+$P$12)</f>
        <v>1</v>
      </c>
      <c r="L12" s="49" t="str">
        <f>VLOOKUP(K12&amp;"1",'細工'!$D$1:$F$123,3,FALSE)</f>
        <v>市立西宮</v>
      </c>
      <c r="N12" s="31">
        <v>1</v>
      </c>
      <c r="P12" s="31">
        <v>0</v>
      </c>
    </row>
    <row r="13" spans="3:12" ht="15" customHeight="1">
      <c r="C13" s="143"/>
      <c r="D13" s="37">
        <f>VLOOKUP(E12&amp;"2",'細工'!$D$1:$F$123,2,FALSE)</f>
        <v>0</v>
      </c>
      <c r="E13" s="38"/>
      <c r="F13" s="39">
        <f>VLOOKUP(E12&amp;"2",'細工'!$D$1:$F$123,3,FALSE)</f>
        <v>0</v>
      </c>
      <c r="G13" s="37">
        <f>VLOOKUP(H12&amp;"2",'細工'!$D$1:$F$123,2,FALSE)</f>
        <v>0</v>
      </c>
      <c r="H13" s="38"/>
      <c r="I13" s="39">
        <f>VLOOKUP(H12&amp;"2",'細工'!$D$1:$F$123,3,FALSE)</f>
        <v>0</v>
      </c>
      <c r="J13" s="37">
        <f>VLOOKUP(K12&amp;"2",'細工'!$D$1:$F$123,2,FALSE)</f>
        <v>0</v>
      </c>
      <c r="K13" s="38"/>
      <c r="L13" s="40">
        <f>VLOOKUP(K12&amp;"2",'細工'!$D$1:$F$123,3,FALSE)</f>
        <v>0</v>
      </c>
    </row>
    <row r="14" spans="3:12" ht="15" customHeight="1">
      <c r="C14" s="143"/>
      <c r="D14" s="37">
        <f>VLOOKUP(E12&amp;"3",'細工'!$D$1:$F$123,2,FALSE)</f>
        <v>0</v>
      </c>
      <c r="E14" s="38"/>
      <c r="F14" s="39">
        <f>VLOOKUP(E12&amp;"3",'細工'!$D$1:$F$123,3,FALSE)</f>
        <v>0</v>
      </c>
      <c r="G14" s="37">
        <f>VLOOKUP(H12&amp;"3",'細工'!$D$1:$F$123,2,FALSE)</f>
        <v>0</v>
      </c>
      <c r="H14" s="38"/>
      <c r="I14" s="39">
        <f>VLOOKUP(H12&amp;"3",'細工'!$D$1:$F$123,3,FALSE)</f>
        <v>0</v>
      </c>
      <c r="J14" s="37">
        <f>VLOOKUP(K12&amp;"3",'細工'!$D$1:$F$123,2,FALSE)</f>
        <v>0</v>
      </c>
      <c r="K14" s="38"/>
      <c r="L14" s="40">
        <f>VLOOKUP(K12&amp;"3",'細工'!$D$1:$F$123,3,FALSE)</f>
        <v>0</v>
      </c>
    </row>
    <row r="15" spans="3:12" ht="15" customHeight="1">
      <c r="C15" s="143"/>
      <c r="D15" s="37"/>
      <c r="E15" s="38"/>
      <c r="F15" s="39"/>
      <c r="G15" s="37"/>
      <c r="H15" s="38"/>
      <c r="I15" s="39"/>
      <c r="J15" s="37"/>
      <c r="K15" s="38"/>
      <c r="L15" s="40"/>
    </row>
    <row r="16" spans="3:12" ht="15" customHeight="1">
      <c r="C16" s="144"/>
      <c r="D16" s="41"/>
      <c r="E16" s="42"/>
      <c r="F16" s="43"/>
      <c r="G16" s="41"/>
      <c r="H16" s="42"/>
      <c r="I16" s="43"/>
      <c r="J16" s="41"/>
      <c r="K16" s="42"/>
      <c r="L16" s="44"/>
    </row>
    <row r="17" spans="3:14" ht="15" customHeight="1">
      <c r="C17" s="142" t="str">
        <f>INDEX('日程表案'!$B$5:$J$13,N17,1+$P$12)</f>
        <v>10：40～</v>
      </c>
      <c r="D17" s="34" t="str">
        <f>VLOOKUP(E17&amp;"1",'細工'!$D$1:$F$123,2,FALSE)</f>
        <v>加古川南</v>
      </c>
      <c r="E17" s="35" t="str">
        <f>INDEX('日程表案'!$B$5:$J$13,$N17,E$6+$P$12)</f>
        <v>う</v>
      </c>
      <c r="F17" s="36" t="str">
        <f>VLOOKUP(E17&amp;"1",'細工'!$D$1:$F$123,3,FALSE)</f>
        <v>明　石　北</v>
      </c>
      <c r="G17" s="34" t="str">
        <f>VLOOKUP(H17&amp;"1",'細工'!$D$1:$F$123,2,FALSE)</f>
        <v>明石清水</v>
      </c>
      <c r="H17" s="35" t="str">
        <f>INDEX('日程表案'!$B$5:$J$13,$N17,H$6+$P$12)</f>
        <v>え</v>
      </c>
      <c r="I17" s="36" t="str">
        <f>VLOOKUP(H17&amp;"1",'細工'!$D$1:$F$123,3,FALSE)</f>
        <v>園田学園</v>
      </c>
      <c r="J17" s="34" t="str">
        <f>VLOOKUP(K17&amp;"1",'細工'!$D$1:$F$123,2,FALSE)</f>
        <v>東播工業</v>
      </c>
      <c r="K17" s="35">
        <f>INDEX('日程表案'!$B$5:$J$13,$N17,K$6+$P$12)</f>
        <v>2</v>
      </c>
      <c r="L17" s="49" t="str">
        <f>VLOOKUP(K17&amp;"1",'細工'!$D$1:$F$123,3,FALSE)</f>
        <v>伊川谷北</v>
      </c>
      <c r="N17" s="31">
        <v>2</v>
      </c>
    </row>
    <row r="18" spans="3:12" ht="15" customHeight="1">
      <c r="C18" s="143"/>
      <c r="D18" s="37">
        <f>VLOOKUP(E17&amp;"2",'細工'!$D$1:$F$123,2,FALSE)</f>
        <v>0</v>
      </c>
      <c r="E18" s="38"/>
      <c r="F18" s="39">
        <f>VLOOKUP(E17&amp;"2",'細工'!$D$1:$F$123,3,FALSE)</f>
        <v>0</v>
      </c>
      <c r="G18" s="37">
        <f>VLOOKUP(H17&amp;"2",'細工'!$D$1:$F$123,2,FALSE)</f>
        <v>0</v>
      </c>
      <c r="H18" s="38"/>
      <c r="I18" s="39">
        <f>VLOOKUP(H17&amp;"2",'細工'!$D$1:$F$123,3,FALSE)</f>
        <v>0</v>
      </c>
      <c r="J18" s="37">
        <f>VLOOKUP(K17&amp;"2",'細工'!$D$1:$F$123,2,FALSE)</f>
        <v>0</v>
      </c>
      <c r="K18" s="38"/>
      <c r="L18" s="40">
        <f>VLOOKUP(K17&amp;"2",'細工'!$D$1:$F$123,3,FALSE)</f>
        <v>0</v>
      </c>
    </row>
    <row r="19" spans="3:12" ht="15" customHeight="1">
      <c r="C19" s="143"/>
      <c r="D19" s="37">
        <f>VLOOKUP(E17&amp;"3",'細工'!$D$1:$F$123,2,FALSE)</f>
        <v>0</v>
      </c>
      <c r="E19" s="38"/>
      <c r="F19" s="39">
        <f>VLOOKUP(E17&amp;"3",'細工'!$D$1:$F$123,3,FALSE)</f>
        <v>0</v>
      </c>
      <c r="G19" s="37">
        <f>VLOOKUP(H17&amp;"3",'細工'!$D$1:$F$123,2,FALSE)</f>
        <v>0</v>
      </c>
      <c r="H19" s="38"/>
      <c r="I19" s="39">
        <f>VLOOKUP(H17&amp;"3",'細工'!$D$1:$F$123,3,FALSE)</f>
        <v>0</v>
      </c>
      <c r="J19" s="37">
        <f>VLOOKUP(K17&amp;"3",'細工'!$D$1:$F$123,2,FALSE)</f>
        <v>0</v>
      </c>
      <c r="K19" s="38"/>
      <c r="L19" s="40">
        <f>VLOOKUP(K17&amp;"3",'細工'!$D$1:$F$123,3,FALSE)</f>
        <v>0</v>
      </c>
    </row>
    <row r="20" spans="3:12" ht="15" customHeight="1">
      <c r="C20" s="143"/>
      <c r="D20" s="37"/>
      <c r="E20" s="38"/>
      <c r="F20" s="39"/>
      <c r="G20" s="37"/>
      <c r="H20" s="38"/>
      <c r="I20" s="39"/>
      <c r="J20" s="37"/>
      <c r="K20" s="38"/>
      <c r="L20" s="40"/>
    </row>
    <row r="21" spans="3:12" ht="15" customHeight="1">
      <c r="C21" s="144"/>
      <c r="D21" s="41"/>
      <c r="E21" s="42"/>
      <c r="F21" s="43"/>
      <c r="G21" s="41"/>
      <c r="H21" s="42"/>
      <c r="I21" s="43"/>
      <c r="J21" s="41"/>
      <c r="K21" s="42"/>
      <c r="L21" s="44"/>
    </row>
    <row r="22" spans="3:14" ht="15" customHeight="1">
      <c r="C22" s="142" t="str">
        <f>INDEX('日程表案'!$B$5:$J$13,N22,1+$P$12)</f>
        <v>11：50～</v>
      </c>
      <c r="D22" s="34" t="str">
        <f>VLOOKUP(E22&amp;"1",'細工'!$D$1:$F$123,2,FALSE)</f>
        <v>北　須　磨</v>
      </c>
      <c r="E22" s="35" t="str">
        <f>INDEX('日程表案'!$B$5:$J$13,$N22,E$6+$P$12)</f>
        <v>お</v>
      </c>
      <c r="F22" s="36" t="str">
        <f>VLOOKUP(E22&amp;"1",'細工'!$D$1:$F$123,3,FALSE)</f>
        <v>川西緑台</v>
      </c>
      <c r="G22" s="34" t="str">
        <f>VLOOKUP(H22&amp;"1",'細工'!$D$1:$F$123,2,FALSE)</f>
        <v>葺　　合</v>
      </c>
      <c r="H22" s="35" t="str">
        <f>INDEX('日程表案'!$B$5:$J$13,$N22,H$6+$P$12)</f>
        <v>か</v>
      </c>
      <c r="I22" s="36" t="str">
        <f>VLOOKUP(H22&amp;"1",'細工'!$D$1:$F$123,3,FALSE)</f>
        <v>六甲アイランド</v>
      </c>
      <c r="J22" s="34" t="str">
        <f>VLOOKUP(K22&amp;"1",'細工'!$D$1:$F$123,2,FALSE)</f>
        <v>東　播　磨</v>
      </c>
      <c r="K22" s="35">
        <f>INDEX('日程表案'!$B$5:$J$13,$N22,K$6+$P$12)</f>
        <v>3</v>
      </c>
      <c r="L22" s="49" t="str">
        <f>VLOOKUP(K22&amp;"1",'細工'!$D$1:$F$123,3,FALSE)</f>
        <v>西　宮　南</v>
      </c>
      <c r="N22" s="31">
        <v>3</v>
      </c>
    </row>
    <row r="23" spans="3:12" ht="15" customHeight="1">
      <c r="C23" s="143"/>
      <c r="D23" s="37">
        <f>VLOOKUP(E22&amp;"2",'細工'!$D$1:$F$123,2,FALSE)</f>
        <v>0</v>
      </c>
      <c r="E23" s="38"/>
      <c r="F23" s="39">
        <f>VLOOKUP(E22&amp;"2",'細工'!$D$1:$F$123,3,FALSE)</f>
        <v>0</v>
      </c>
      <c r="G23" s="37">
        <f>VLOOKUP(H22&amp;"2",'細工'!$D$1:$F$123,2,FALSE)</f>
        <v>0</v>
      </c>
      <c r="H23" s="38"/>
      <c r="I23" s="39">
        <f>VLOOKUP(H22&amp;"2",'細工'!$D$1:$F$123,3,FALSE)</f>
        <v>0</v>
      </c>
      <c r="J23" s="37">
        <f>VLOOKUP(K22&amp;"2",'細工'!$D$1:$F$123,2,FALSE)</f>
        <v>0</v>
      </c>
      <c r="K23" s="38"/>
      <c r="L23" s="40">
        <f>VLOOKUP(K22&amp;"2",'細工'!$D$1:$F$123,3,FALSE)</f>
        <v>0</v>
      </c>
    </row>
    <row r="24" spans="3:12" ht="15" customHeight="1">
      <c r="C24" s="143"/>
      <c r="D24" s="37">
        <f>VLOOKUP(E22&amp;"3",'細工'!$D$1:$F$123,2,FALSE)</f>
        <v>0</v>
      </c>
      <c r="E24" s="38"/>
      <c r="F24" s="39">
        <f>VLOOKUP(E22&amp;"3",'細工'!$D$1:$F$123,3,FALSE)</f>
        <v>0</v>
      </c>
      <c r="G24" s="37">
        <f>VLOOKUP(H22&amp;"3",'細工'!$D$1:$F$123,2,FALSE)</f>
        <v>0</v>
      </c>
      <c r="H24" s="38"/>
      <c r="I24" s="39">
        <f>VLOOKUP(H22&amp;"3",'細工'!$D$1:$F$123,3,FALSE)</f>
        <v>0</v>
      </c>
      <c r="J24" s="37">
        <f>VLOOKUP(K22&amp;"3",'細工'!$D$1:$F$123,2,FALSE)</f>
        <v>0</v>
      </c>
      <c r="K24" s="38"/>
      <c r="L24" s="40">
        <f>VLOOKUP(K22&amp;"3",'細工'!$D$1:$F$123,3,FALSE)</f>
        <v>0</v>
      </c>
    </row>
    <row r="25" spans="3:12" ht="15" customHeight="1">
      <c r="C25" s="143"/>
      <c r="D25" s="37"/>
      <c r="E25" s="38"/>
      <c r="F25" s="39"/>
      <c r="G25" s="37"/>
      <c r="H25" s="38"/>
      <c r="I25" s="39"/>
      <c r="J25" s="37"/>
      <c r="K25" s="38"/>
      <c r="L25" s="40"/>
    </row>
    <row r="26" spans="3:12" ht="15" customHeight="1">
      <c r="C26" s="144"/>
      <c r="D26" s="41"/>
      <c r="E26" s="42"/>
      <c r="F26" s="43"/>
      <c r="G26" s="41"/>
      <c r="H26" s="42"/>
      <c r="I26" s="43"/>
      <c r="J26" s="41"/>
      <c r="K26" s="42"/>
      <c r="L26" s="44"/>
    </row>
    <row r="27" spans="3:14" ht="15" customHeight="1">
      <c r="C27" s="142" t="str">
        <f>INDEX('日程表案'!$B$5:$J$13,N27,1+$P$12)</f>
        <v>13：00～</v>
      </c>
      <c r="D27" s="34" t="str">
        <f>VLOOKUP(E27&amp;"1",'細工'!$D$1:$F$123,2,FALSE)</f>
        <v>市立西宮</v>
      </c>
      <c r="E27" s="35" t="str">
        <f>INDEX('日程表案'!$B$5:$J$13,$N27,E$6+$P$12)</f>
        <v>き</v>
      </c>
      <c r="F27" s="36" t="str">
        <f>VLOOKUP(E27&amp;"1",'細工'!$D$1:$F$123,3,FALSE)</f>
        <v>尼崎小田</v>
      </c>
      <c r="G27" s="34" t="str">
        <f>VLOOKUP(H27&amp;"1",'細工'!$D$1:$F$123,2,FALSE)</f>
        <v>兵庫工業</v>
      </c>
      <c r="H27" s="35" t="str">
        <f>INDEX('日程表案'!$B$5:$J$13,$N27,H$6+$P$12)</f>
        <v>く</v>
      </c>
      <c r="I27" s="36" t="str">
        <f>VLOOKUP(H27&amp;"1",'細工'!$D$1:$F$123,3,FALSE)</f>
        <v>柏　　原</v>
      </c>
      <c r="J27" s="34" t="str">
        <f>VLOOKUP(K27&amp;"1",'細工'!$D$1:$F$123,2,FALSE)</f>
        <v>六甲アイランド</v>
      </c>
      <c r="K27" s="35">
        <f>INDEX('日程表案'!$B$5:$J$13,$N27,K$6+$P$12)</f>
        <v>4</v>
      </c>
      <c r="L27" s="49" t="str">
        <f>VLOOKUP(K27&amp;"1",'細工'!$D$1:$F$123,3,FALSE)</f>
        <v>村野工業</v>
      </c>
      <c r="N27" s="31">
        <v>4</v>
      </c>
    </row>
    <row r="28" spans="3:12" ht="15" customHeight="1">
      <c r="C28" s="143"/>
      <c r="D28" s="37">
        <f>VLOOKUP(E27&amp;"2",'細工'!$D$1:$F$123,2,FALSE)</f>
        <v>0</v>
      </c>
      <c r="E28" s="38"/>
      <c r="F28" s="39">
        <f>VLOOKUP(E27&amp;"2",'細工'!$D$1:$F$123,3,FALSE)</f>
        <v>0</v>
      </c>
      <c r="G28" s="37">
        <f>VLOOKUP(H27&amp;"2",'細工'!$D$1:$F$123,2,FALSE)</f>
        <v>0</v>
      </c>
      <c r="H28" s="38"/>
      <c r="I28" s="39">
        <f>VLOOKUP(H27&amp;"2",'細工'!$D$1:$F$123,3,FALSE)</f>
        <v>0</v>
      </c>
      <c r="J28" s="37">
        <f>VLOOKUP(K27&amp;"2",'細工'!$D$1:$F$123,2,FALSE)</f>
        <v>0</v>
      </c>
      <c r="K28" s="38"/>
      <c r="L28" s="40">
        <f>VLOOKUP(K27&amp;"2",'細工'!$D$1:$F$123,3,FALSE)</f>
        <v>0</v>
      </c>
    </row>
    <row r="29" spans="3:12" ht="15" customHeight="1">
      <c r="C29" s="143"/>
      <c r="D29" s="37">
        <f>VLOOKUP(E27&amp;"3",'細工'!$D$1:$F$123,2,FALSE)</f>
        <v>0</v>
      </c>
      <c r="E29" s="38"/>
      <c r="F29" s="39">
        <f>VLOOKUP(E27&amp;"3",'細工'!$D$1:$F$123,3,FALSE)</f>
        <v>0</v>
      </c>
      <c r="G29" s="37">
        <f>VLOOKUP(H27&amp;"3",'細工'!$D$1:$F$123,2,FALSE)</f>
        <v>0</v>
      </c>
      <c r="H29" s="38"/>
      <c r="I29" s="39">
        <f>VLOOKUP(H27&amp;"3",'細工'!$D$1:$F$123,3,FALSE)</f>
        <v>0</v>
      </c>
      <c r="J29" s="37">
        <f>VLOOKUP(K27&amp;"3",'細工'!$D$1:$F$123,2,FALSE)</f>
        <v>0</v>
      </c>
      <c r="K29" s="38"/>
      <c r="L29" s="40">
        <f>VLOOKUP(K27&amp;"3",'細工'!$D$1:$F$123,3,FALSE)</f>
        <v>0</v>
      </c>
    </row>
    <row r="30" spans="3:12" ht="15" customHeight="1">
      <c r="C30" s="143"/>
      <c r="D30" s="37"/>
      <c r="E30" s="38"/>
      <c r="F30" s="39"/>
      <c r="G30" s="37"/>
      <c r="H30" s="38"/>
      <c r="I30" s="39"/>
      <c r="J30" s="37"/>
      <c r="K30" s="38"/>
      <c r="L30" s="40"/>
    </row>
    <row r="31" spans="3:12" ht="15" customHeight="1">
      <c r="C31" s="144"/>
      <c r="D31" s="41"/>
      <c r="E31" s="42"/>
      <c r="F31" s="43"/>
      <c r="G31" s="41"/>
      <c r="H31" s="42"/>
      <c r="I31" s="43"/>
      <c r="J31" s="41"/>
      <c r="K31" s="42"/>
      <c r="L31" s="44"/>
    </row>
    <row r="32" spans="3:14" ht="15" customHeight="1">
      <c r="C32" s="142" t="str">
        <f>INDEX('日程表案'!$B$5:$J$13,N32,1+$P$12)</f>
        <v>14：10～</v>
      </c>
      <c r="D32" s="34" t="str">
        <f>VLOOKUP(E32&amp;"1",'細工'!$D$1:$F$123,2,FALSE)</f>
        <v>夙　　川</v>
      </c>
      <c r="E32" s="35" t="str">
        <f>INDEX('日程表案'!$B$5:$J$13,$N32,E$6+$P$12)</f>
        <v>け</v>
      </c>
      <c r="F32" s="36" t="str">
        <f>VLOOKUP(E32&amp;"1",'細工'!$D$1:$F$123,3,FALSE)</f>
        <v>県立伊丹</v>
      </c>
      <c r="G32" s="34" t="str">
        <f>VLOOKUP(H32&amp;"1",'細工'!$D$1:$F$123,2,FALSE)</f>
        <v>県立尼崎</v>
      </c>
      <c r="H32" s="35" t="str">
        <f>INDEX('日程表案'!$B$5:$J$13,$N32,H$6+$P$12)</f>
        <v>こ</v>
      </c>
      <c r="I32" s="36" t="str">
        <f>VLOOKUP(H32&amp;"1",'細工'!$D$1:$F$123,3,FALSE)</f>
        <v>親　　和</v>
      </c>
      <c r="J32" s="34" t="str">
        <f>VLOOKUP(K32&amp;"1",'細工'!$D$1:$F$123,2,FALSE)</f>
        <v>甲陽学院</v>
      </c>
      <c r="K32" s="35">
        <f>INDEX('日程表案'!$B$5:$J$13,$N32,K$6+$P$12)</f>
        <v>5</v>
      </c>
      <c r="L32" s="49" t="str">
        <f>VLOOKUP(K32&amp;"1",'細工'!$D$1:$F$123,3,FALSE)</f>
        <v>川西緑台</v>
      </c>
      <c r="N32" s="31">
        <v>5</v>
      </c>
    </row>
    <row r="33" spans="3:12" ht="15" customHeight="1">
      <c r="C33" s="143"/>
      <c r="D33" s="37">
        <f>VLOOKUP(E32&amp;"2",'細工'!$D$1:$F$123,2,FALSE)</f>
        <v>0</v>
      </c>
      <c r="E33" s="38"/>
      <c r="F33" s="39" t="str">
        <f>VLOOKUP(E32&amp;"2",'細工'!$D$1:$F$123,3,FALSE)</f>
        <v>明　石　南</v>
      </c>
      <c r="G33" s="37" t="str">
        <f>VLOOKUP(H32&amp;"2",'細工'!$D$1:$F$123,2,FALSE)</f>
        <v>伊　丹　北</v>
      </c>
      <c r="H33" s="38"/>
      <c r="I33" s="39">
        <f>VLOOKUP(H32&amp;"2",'細工'!$D$1:$F$123,3,FALSE)</f>
        <v>0</v>
      </c>
      <c r="J33" s="37">
        <f>VLOOKUP(K32&amp;"2",'細工'!$D$1:$F$123,2,FALSE)</f>
        <v>0</v>
      </c>
      <c r="K33" s="38"/>
      <c r="L33" s="40">
        <f>VLOOKUP(K32&amp;"2",'細工'!$D$1:$F$123,3,FALSE)</f>
        <v>0</v>
      </c>
    </row>
    <row r="34" spans="3:12" ht="15" customHeight="1">
      <c r="C34" s="143"/>
      <c r="D34" s="37">
        <f>VLOOKUP(E32&amp;"3",'細工'!$D$1:$F$123,2,FALSE)</f>
        <v>0</v>
      </c>
      <c r="E34" s="38"/>
      <c r="F34" s="39">
        <f>VLOOKUP(E32&amp;"3",'細工'!$D$1:$F$123,3,FALSE)</f>
        <v>0</v>
      </c>
      <c r="G34" s="37">
        <f>VLOOKUP(H32&amp;"3",'細工'!$D$1:$F$123,2,FALSE)</f>
        <v>0</v>
      </c>
      <c r="H34" s="38"/>
      <c r="I34" s="39">
        <f>VLOOKUP(H32&amp;"3",'細工'!$D$1:$F$123,3,FALSE)</f>
        <v>0</v>
      </c>
      <c r="J34" s="37">
        <f>VLOOKUP(K32&amp;"3",'細工'!$D$1:$F$123,2,FALSE)</f>
        <v>0</v>
      </c>
      <c r="K34" s="38"/>
      <c r="L34" s="40">
        <f>VLOOKUP(K32&amp;"3",'細工'!$D$1:$F$123,3,FALSE)</f>
        <v>0</v>
      </c>
    </row>
    <row r="35" spans="3:12" ht="15" customHeight="1">
      <c r="C35" s="143"/>
      <c r="D35" s="37"/>
      <c r="E35" s="38"/>
      <c r="F35" s="39"/>
      <c r="G35" s="37"/>
      <c r="H35" s="38"/>
      <c r="I35" s="39"/>
      <c r="J35" s="37"/>
      <c r="K35" s="38"/>
      <c r="L35" s="40"/>
    </row>
    <row r="36" spans="3:12" ht="15" customHeight="1">
      <c r="C36" s="144"/>
      <c r="D36" s="41"/>
      <c r="E36" s="42"/>
      <c r="F36" s="43"/>
      <c r="G36" s="41"/>
      <c r="H36" s="42"/>
      <c r="I36" s="43"/>
      <c r="J36" s="41"/>
      <c r="K36" s="42"/>
      <c r="L36" s="44"/>
    </row>
    <row r="37" spans="3:14" ht="15" customHeight="1">
      <c r="C37" s="142" t="str">
        <f>INDEX('日程表案'!$B$5:$J$13,N37,1+$P$12)</f>
        <v>15：20～</v>
      </c>
      <c r="D37" s="34" t="str">
        <f>VLOOKUP(E37&amp;"1",'細工'!$D$1:$F$123,2,FALSE)</f>
        <v>須　磨　東</v>
      </c>
      <c r="E37" s="35" t="str">
        <f>INDEX('日程表案'!$B$5:$J$13,$N37,E$6+$P$12)</f>
        <v>さ</v>
      </c>
      <c r="F37" s="36" t="str">
        <f>VLOOKUP(E37&amp;"1",'細工'!$D$1:$F$123,3,FALSE)</f>
        <v>加古川南</v>
      </c>
      <c r="G37" s="34" t="str">
        <f>VLOOKUP(H37&amp;"1",'細工'!$D$1:$F$123,2,FALSE)</f>
        <v>明石清水</v>
      </c>
      <c r="H37" s="35" t="str">
        <f>INDEX('日程表案'!$B$5:$J$13,$N37,H$6+$P$12)</f>
        <v>し</v>
      </c>
      <c r="I37" s="36" t="str">
        <f>VLOOKUP(H37&amp;"1",'細工'!$D$1:$F$123,3,FALSE)</f>
        <v>神戸星城</v>
      </c>
      <c r="J37" s="34" t="str">
        <f>VLOOKUP(K37&amp;"1",'細工'!$D$1:$F$123,2,FALSE)</f>
        <v>西　宮　東</v>
      </c>
      <c r="K37" s="35">
        <f>INDEX('日程表案'!$B$5:$J$13,$N37,K$6+$P$12)</f>
        <v>6</v>
      </c>
      <c r="L37" s="49" t="str">
        <f>VLOOKUP(K37&amp;"1",'細工'!$D$1:$F$123,3,FALSE)</f>
        <v>明石清水</v>
      </c>
      <c r="N37" s="31">
        <v>6</v>
      </c>
    </row>
    <row r="38" spans="3:12" ht="15" customHeight="1">
      <c r="C38" s="143"/>
      <c r="D38" s="37">
        <f>VLOOKUP(E37&amp;"2",'細工'!$D$1:$F$123,2,FALSE)</f>
        <v>0</v>
      </c>
      <c r="E38" s="38"/>
      <c r="F38" s="39" t="str">
        <f>VLOOKUP(E37&amp;"2",'細工'!$D$1:$F$123,3,FALSE)</f>
        <v>明　石　北</v>
      </c>
      <c r="G38" s="37" t="str">
        <f>VLOOKUP(H37&amp;"2",'細工'!$D$1:$F$123,2,FALSE)</f>
        <v>園田学園</v>
      </c>
      <c r="H38" s="38"/>
      <c r="I38" s="39">
        <f>VLOOKUP(H37&amp;"2",'細工'!$D$1:$F$123,3,FALSE)</f>
        <v>0</v>
      </c>
      <c r="J38" s="37">
        <f>VLOOKUP(K37&amp;"2",'細工'!$D$1:$F$123,2,FALSE)</f>
        <v>0</v>
      </c>
      <c r="K38" s="38"/>
      <c r="L38" s="40">
        <f>VLOOKUP(K37&amp;"2",'細工'!$D$1:$F$123,3,FALSE)</f>
        <v>0</v>
      </c>
    </row>
    <row r="39" spans="3:12" ht="15" customHeight="1">
      <c r="C39" s="143"/>
      <c r="D39" s="37">
        <f>VLOOKUP(E37&amp;"3",'細工'!$D$1:$F$123,2,FALSE)</f>
        <v>0</v>
      </c>
      <c r="E39" s="38"/>
      <c r="F39" s="39">
        <f>VLOOKUP(E37&amp;"3",'細工'!$D$1:$F$123,3,FALSE)</f>
        <v>0</v>
      </c>
      <c r="G39" s="37">
        <f>VLOOKUP(H37&amp;"3",'細工'!$D$1:$F$123,2,FALSE)</f>
        <v>0</v>
      </c>
      <c r="H39" s="38"/>
      <c r="I39" s="39">
        <f>VLOOKUP(H37&amp;"3",'細工'!$D$1:$F$123,3,FALSE)</f>
        <v>0</v>
      </c>
      <c r="J39" s="37">
        <f>VLOOKUP(K37&amp;"3",'細工'!$D$1:$F$123,2,FALSE)</f>
        <v>0</v>
      </c>
      <c r="K39" s="38"/>
      <c r="L39" s="40">
        <f>VLOOKUP(K37&amp;"3",'細工'!$D$1:$F$123,3,FALSE)</f>
        <v>0</v>
      </c>
    </row>
    <row r="40" spans="3:12" ht="15" customHeight="1">
      <c r="C40" s="143"/>
      <c r="D40" s="37"/>
      <c r="E40" s="38"/>
      <c r="F40" s="39"/>
      <c r="G40" s="37"/>
      <c r="H40" s="38"/>
      <c r="I40" s="39"/>
      <c r="J40" s="37"/>
      <c r="K40" s="38"/>
      <c r="L40" s="40"/>
    </row>
    <row r="41" spans="3:12" ht="15" customHeight="1">
      <c r="C41" s="144"/>
      <c r="D41" s="41"/>
      <c r="E41" s="42"/>
      <c r="F41" s="43"/>
      <c r="G41" s="41"/>
      <c r="H41" s="42"/>
      <c r="I41" s="43"/>
      <c r="J41" s="41"/>
      <c r="K41" s="42"/>
      <c r="L41" s="44"/>
    </row>
    <row r="42" spans="3:14" ht="15" customHeight="1">
      <c r="C42" s="142" t="str">
        <f>INDEX('日程表案'!$B$5:$J$13,N42,1+$P$12)</f>
        <v>16：30～</v>
      </c>
      <c r="D42" s="34" t="str">
        <f>VLOOKUP(E42&amp;"1",'細工'!$D$1:$F$123,2,FALSE)</f>
        <v>武庫川大附</v>
      </c>
      <c r="E42" s="35" t="str">
        <f>INDEX('日程表案'!$B$5:$J$13,$N42,E$6+$P$12)</f>
        <v>す</v>
      </c>
      <c r="F42" s="36" t="str">
        <f>VLOOKUP(E42&amp;"1",'細工'!$D$1:$F$123,3,FALSE)</f>
        <v>北　須　磨</v>
      </c>
      <c r="G42" s="34" t="str">
        <f>VLOOKUP(H42&amp;"1",'細工'!$D$1:$F$123,2,FALSE)</f>
        <v>葺　　合</v>
      </c>
      <c r="H42" s="35" t="str">
        <f>INDEX('日程表案'!$B$5:$J$13,$N42,H$6+$P$12)</f>
        <v>せ</v>
      </c>
      <c r="I42" s="36" t="str">
        <f>VLOOKUP(H42&amp;"1",'細工'!$D$1:$F$123,3,FALSE)</f>
        <v>加古川北</v>
      </c>
      <c r="J42" s="34" t="str">
        <f>VLOOKUP(K42&amp;"1",'細工'!$D$1:$F$123,2,FALSE)</f>
        <v>神戸科技</v>
      </c>
      <c r="K42" s="35">
        <f>INDEX('日程表案'!$B$5:$J$13,$N42,K$6+$P$12)</f>
        <v>7</v>
      </c>
      <c r="L42" s="49" t="str">
        <f>VLOOKUP(K42&amp;"1",'細工'!$D$1:$F$123,3,FALSE)</f>
        <v>神港学園</v>
      </c>
      <c r="N42" s="31">
        <v>7</v>
      </c>
    </row>
    <row r="43" spans="3:12" ht="15" customHeight="1">
      <c r="C43" s="143"/>
      <c r="D43" s="37">
        <f>VLOOKUP(E42&amp;"2",'細工'!$D$1:$F$123,2,FALSE)</f>
        <v>0</v>
      </c>
      <c r="E43" s="38"/>
      <c r="F43" s="39" t="str">
        <f>VLOOKUP(E42&amp;"2",'細工'!$D$1:$F$123,3,FALSE)</f>
        <v>川西緑台</v>
      </c>
      <c r="G43" s="37" t="str">
        <f>VLOOKUP(H42&amp;"2",'細工'!$D$1:$F$123,2,FALSE)</f>
        <v>六甲アイランド</v>
      </c>
      <c r="H43" s="38"/>
      <c r="I43" s="39">
        <f>VLOOKUP(H42&amp;"2",'細工'!$D$1:$F$123,3,FALSE)</f>
        <v>0</v>
      </c>
      <c r="J43" s="37">
        <f>VLOOKUP(K42&amp;"2",'細工'!$D$1:$F$123,2,FALSE)</f>
        <v>0</v>
      </c>
      <c r="K43" s="38"/>
      <c r="L43" s="40">
        <f>VLOOKUP(K42&amp;"2",'細工'!$D$1:$F$123,3,FALSE)</f>
        <v>0</v>
      </c>
    </row>
    <row r="44" spans="3:12" ht="15" customHeight="1">
      <c r="C44" s="143"/>
      <c r="D44" s="37">
        <f>VLOOKUP(E42&amp;"3",'細工'!$D$1:$F$123,2,FALSE)</f>
        <v>0</v>
      </c>
      <c r="E44" s="38"/>
      <c r="F44" s="39">
        <f>VLOOKUP(E42&amp;"3",'細工'!$D$1:$F$123,3,FALSE)</f>
        <v>0</v>
      </c>
      <c r="G44" s="37">
        <f>VLOOKUP(H42&amp;"3",'細工'!$D$1:$F$123,2,FALSE)</f>
        <v>0</v>
      </c>
      <c r="H44" s="38"/>
      <c r="I44" s="39">
        <f>VLOOKUP(H42&amp;"3",'細工'!$D$1:$F$123,3,FALSE)</f>
        <v>0</v>
      </c>
      <c r="J44" s="37">
        <f>VLOOKUP(K42&amp;"3",'細工'!$D$1:$F$123,2,FALSE)</f>
        <v>0</v>
      </c>
      <c r="K44" s="38"/>
      <c r="L44" s="40">
        <f>VLOOKUP(K42&amp;"3",'細工'!$D$1:$F$123,3,FALSE)</f>
        <v>0</v>
      </c>
    </row>
    <row r="45" spans="3:12" ht="15" customHeight="1">
      <c r="C45" s="143"/>
      <c r="D45" s="37"/>
      <c r="E45" s="38"/>
      <c r="F45" s="39"/>
      <c r="G45" s="37"/>
      <c r="H45" s="38"/>
      <c r="I45" s="39"/>
      <c r="J45" s="37"/>
      <c r="K45" s="38"/>
      <c r="L45" s="40"/>
    </row>
    <row r="46" spans="3:12" ht="15" customHeight="1">
      <c r="C46" s="144"/>
      <c r="D46" s="41"/>
      <c r="E46" s="42"/>
      <c r="F46" s="43"/>
      <c r="G46" s="41"/>
      <c r="H46" s="42"/>
      <c r="I46" s="43"/>
      <c r="J46" s="41"/>
      <c r="K46" s="42"/>
      <c r="L46" s="44"/>
    </row>
    <row r="47" spans="3:14" ht="15" customHeight="1">
      <c r="C47" s="142" t="str">
        <f>INDEX('日程表案'!$B$5:$J$13,N47,1+$P$12)</f>
        <v>17：40～</v>
      </c>
      <c r="D47" s="34" t="str">
        <f>VLOOKUP(E47&amp;"1",'細工'!$D$1:$F$123,2,FALSE)</f>
        <v>川西北陵</v>
      </c>
      <c r="E47" s="35" t="str">
        <f>INDEX('日程表案'!$B$5:$J$13,$N47,E$6+$P$12)</f>
        <v>そ</v>
      </c>
      <c r="F47" s="36" t="str">
        <f>VLOOKUP(E47&amp;"1",'細工'!$D$1:$F$123,3,FALSE)</f>
        <v>市立西宮</v>
      </c>
      <c r="G47" s="34" t="str">
        <f>VLOOKUP(H47&amp;"1",'細工'!$D$1:$F$123,2,FALSE)</f>
        <v>兵庫工業</v>
      </c>
      <c r="H47" s="35" t="str">
        <f>INDEX('日程表案'!$B$5:$J$13,$N47,H$6+$P$12)</f>
        <v>た</v>
      </c>
      <c r="I47" s="36" t="str">
        <f>VLOOKUP(H47&amp;"1",'細工'!$D$1:$F$123,3,FALSE)</f>
        <v>明　　石</v>
      </c>
      <c r="J47" s="34" t="str">
        <f>VLOOKUP(K47&amp;"1",'細工'!$D$1:$F$123,2,FALSE)</f>
        <v>明　石　北</v>
      </c>
      <c r="K47" s="35">
        <f>INDEX('日程表案'!$B$5:$J$13,$N47,K$6+$P$12)</f>
        <v>8</v>
      </c>
      <c r="L47" s="49" t="str">
        <f>VLOOKUP(K47&amp;"1",'細工'!$D$1:$F$123,3,FALSE)</f>
        <v>神戸商業</v>
      </c>
      <c r="N47" s="31">
        <v>8</v>
      </c>
    </row>
    <row r="48" spans="3:12" ht="15" customHeight="1">
      <c r="C48" s="143"/>
      <c r="D48" s="37">
        <f>VLOOKUP(E47&amp;"2",'細工'!$D$1:$F$123,2,FALSE)</f>
        <v>0</v>
      </c>
      <c r="E48" s="38"/>
      <c r="F48" s="39" t="str">
        <f>VLOOKUP(E47&amp;"2",'細工'!$D$1:$F$123,3,FALSE)</f>
        <v>尼崎小田</v>
      </c>
      <c r="G48" s="37" t="str">
        <f>VLOOKUP(H47&amp;"2",'細工'!$D$1:$F$123,2,FALSE)</f>
        <v>柏　　原</v>
      </c>
      <c r="H48" s="38"/>
      <c r="I48" s="39">
        <f>VLOOKUP(H47&amp;"2",'細工'!$D$1:$F$123,3,FALSE)</f>
        <v>0</v>
      </c>
      <c r="J48" s="37">
        <f>VLOOKUP(K47&amp;"2",'細工'!$D$1:$F$123,2,FALSE)</f>
        <v>0</v>
      </c>
      <c r="K48" s="38"/>
      <c r="L48" s="40">
        <f>VLOOKUP(K47&amp;"2",'細工'!$D$1:$F$123,3,FALSE)</f>
        <v>0</v>
      </c>
    </row>
    <row r="49" spans="3:12" ht="15" customHeight="1">
      <c r="C49" s="143"/>
      <c r="D49" s="37">
        <f>VLOOKUP(E47&amp;"3",'細工'!$D$1:$F$123,2,FALSE)</f>
        <v>0</v>
      </c>
      <c r="E49" s="38"/>
      <c r="F49" s="39">
        <f>VLOOKUP(E47&amp;"3",'細工'!$D$1:$F$123,3,FALSE)</f>
        <v>0</v>
      </c>
      <c r="G49" s="37">
        <f>VLOOKUP(H47&amp;"3",'細工'!$D$1:$F$123,2,FALSE)</f>
        <v>0</v>
      </c>
      <c r="H49" s="38"/>
      <c r="I49" s="39">
        <f>VLOOKUP(H47&amp;"3",'細工'!$D$1:$F$123,3,FALSE)</f>
        <v>0</v>
      </c>
      <c r="J49" s="37">
        <f>VLOOKUP(K47&amp;"3",'細工'!$D$1:$F$123,2,FALSE)</f>
        <v>0</v>
      </c>
      <c r="K49" s="38"/>
      <c r="L49" s="40">
        <f>VLOOKUP(K47&amp;"3",'細工'!$D$1:$F$123,3,FALSE)</f>
        <v>0</v>
      </c>
    </row>
    <row r="50" spans="3:12" ht="15" customHeight="1">
      <c r="C50" s="143"/>
      <c r="D50" s="37"/>
      <c r="E50" s="38"/>
      <c r="F50" s="39"/>
      <c r="G50" s="37"/>
      <c r="H50" s="38"/>
      <c r="I50" s="39"/>
      <c r="J50" s="37"/>
      <c r="K50" s="38"/>
      <c r="L50" s="40"/>
    </row>
    <row r="51" spans="3:12" ht="15" customHeight="1" thickBot="1">
      <c r="C51" s="144"/>
      <c r="D51" s="50"/>
      <c r="E51" s="51"/>
      <c r="F51" s="52"/>
      <c r="G51" s="50"/>
      <c r="H51" s="51"/>
      <c r="I51" s="52"/>
      <c r="J51" s="50"/>
      <c r="K51" s="51"/>
      <c r="L51" s="53"/>
    </row>
    <row r="53" ht="15" thickBot="1"/>
    <row r="54" spans="3:12" ht="24">
      <c r="C54" s="145" t="str">
        <f>INDEX('日程表案'!$B$2:$J$2,1,1+$P$57)</f>
        <v>１１月２１日（日）</v>
      </c>
      <c r="D54" s="146"/>
      <c r="E54" s="146"/>
      <c r="F54" s="146"/>
      <c r="G54" s="146"/>
      <c r="H54" s="146"/>
      <c r="I54" s="146"/>
      <c r="J54" s="146"/>
      <c r="K54" s="146"/>
      <c r="L54" s="147"/>
    </row>
    <row r="55" spans="3:12" ht="18.75">
      <c r="C55" s="103" t="s">
        <v>27</v>
      </c>
      <c r="D55" s="148" t="str">
        <f>INDEX('日程表案'!$B$3:$J$3,1,2+$P$57)</f>
        <v>加古川市立総合体育館</v>
      </c>
      <c r="E55" s="149"/>
      <c r="F55" s="149"/>
      <c r="G55" s="149"/>
      <c r="H55" s="149"/>
      <c r="I55" s="149"/>
      <c r="J55" s="149"/>
      <c r="K55" s="149"/>
      <c r="L55" s="150"/>
    </row>
    <row r="56" spans="3:12" ht="15" customHeight="1">
      <c r="C56" s="104"/>
      <c r="D56" s="3"/>
      <c r="E56" s="4" t="s">
        <v>28</v>
      </c>
      <c r="F56" s="33"/>
      <c r="G56" s="3"/>
      <c r="H56" s="4" t="s">
        <v>33</v>
      </c>
      <c r="I56" s="33"/>
      <c r="J56" s="3"/>
      <c r="K56" s="4" t="s">
        <v>32</v>
      </c>
      <c r="L56" s="5"/>
    </row>
    <row r="57" spans="3:16" ht="15" customHeight="1">
      <c r="C57" s="142" t="str">
        <f>INDEX('日程表案'!$B$5:$J$13,N57,1+$P$57)</f>
        <v>9：30～</v>
      </c>
      <c r="D57" s="34" t="str">
        <f>VLOOKUP(E57&amp;"1",'細工'!$D$1:$F$123,2,FALSE)</f>
        <v>神戸国際附</v>
      </c>
      <c r="E57" s="35">
        <f>INDEX('日程表案'!$B$5:$J$13,$N57,E$6+$P$57)</f>
        <v>9</v>
      </c>
      <c r="F57" s="36" t="str">
        <f>VLOOKUP(E57&amp;"1",'細工'!$D$1:$F$123,3,FALSE)</f>
        <v>北　須　磨</v>
      </c>
      <c r="G57" s="34" t="str">
        <f>VLOOKUP(H57&amp;"1",'細工'!$D$1:$F$123,2,FALSE)</f>
        <v>東播工業</v>
      </c>
      <c r="H57" s="35">
        <f>INDEX('日程表案'!$B$5:$J$13,$N57,H$6+$P$57)</f>
        <v>10</v>
      </c>
      <c r="I57" s="36" t="str">
        <f>VLOOKUP(H57&amp;"1",'細工'!$D$1:$F$123,3,FALSE)</f>
        <v>三田学園</v>
      </c>
      <c r="J57" s="34" t="str">
        <f>VLOOKUP(K57&amp;"1",'細工'!$D$1:$F$123,2,FALSE)</f>
        <v>県立尼崎</v>
      </c>
      <c r="K57" s="35">
        <f>INDEX('日程表案'!$B$5:$J$13,$N57,K$6+$P$57)</f>
        <v>11</v>
      </c>
      <c r="L57" s="49" t="str">
        <f>VLOOKUP(K57&amp;"1",'細工'!$D$1:$F$123,3,FALSE)</f>
        <v>東　播　磨</v>
      </c>
      <c r="N57" s="31">
        <v>1</v>
      </c>
      <c r="P57" s="31">
        <v>5</v>
      </c>
    </row>
    <row r="58" spans="3:12" ht="15" customHeight="1">
      <c r="C58" s="143"/>
      <c r="D58" s="37">
        <f>VLOOKUP(E57&amp;"2",'細工'!$D$1:$F$123,2,FALSE)</f>
        <v>0</v>
      </c>
      <c r="E58" s="38"/>
      <c r="F58" s="39" t="str">
        <f>VLOOKUP(E57&amp;"2",'細工'!$D$1:$F$123,3,FALSE)</f>
        <v>市立西宮</v>
      </c>
      <c r="G58" s="37" t="str">
        <f>VLOOKUP(H57&amp;"2",'細工'!$D$1:$F$123,2,FALSE)</f>
        <v>伊川谷北</v>
      </c>
      <c r="H58" s="38"/>
      <c r="I58" s="39">
        <f>VLOOKUP(H57&amp;"2",'細工'!$D$1:$F$123,3,FALSE)</f>
        <v>0</v>
      </c>
      <c r="J58" s="37">
        <f>VLOOKUP(K57&amp;"2",'細工'!$D$1:$F$123,2,FALSE)</f>
        <v>0</v>
      </c>
      <c r="K58" s="38"/>
      <c r="L58" s="40" t="str">
        <f>VLOOKUP(K57&amp;"2",'細工'!$D$1:$F$123,3,FALSE)</f>
        <v>西　宮　南</v>
      </c>
    </row>
    <row r="59" spans="3:12" ht="15" customHeight="1">
      <c r="C59" s="143"/>
      <c r="D59" s="37">
        <f>VLOOKUP(E57&amp;"3",'細工'!$D$1:$F$123,2,FALSE)</f>
        <v>0</v>
      </c>
      <c r="E59" s="38"/>
      <c r="F59" s="39">
        <f>VLOOKUP(E57&amp;"3",'細工'!$D$1:$F$123,3,FALSE)</f>
        <v>0</v>
      </c>
      <c r="G59" s="37">
        <f>VLOOKUP(H57&amp;"3",'細工'!$D$1:$F$123,2,FALSE)</f>
        <v>0</v>
      </c>
      <c r="H59" s="38"/>
      <c r="I59" s="39">
        <f>VLOOKUP(H57&amp;"3",'細工'!$D$1:$F$123,3,FALSE)</f>
        <v>0</v>
      </c>
      <c r="J59" s="37">
        <f>VLOOKUP(K57&amp;"3",'細工'!$D$1:$F$123,2,FALSE)</f>
        <v>0</v>
      </c>
      <c r="K59" s="38"/>
      <c r="L59" s="40">
        <f>VLOOKUP(K57&amp;"3",'細工'!$D$1:$F$123,3,FALSE)</f>
        <v>0</v>
      </c>
    </row>
    <row r="60" spans="3:12" ht="15" customHeight="1">
      <c r="C60" s="143"/>
      <c r="D60" s="37"/>
      <c r="E60" s="38"/>
      <c r="F60" s="39"/>
      <c r="G60" s="37"/>
      <c r="H60" s="38"/>
      <c r="I60" s="39"/>
      <c r="J60" s="37"/>
      <c r="K60" s="38"/>
      <c r="L60" s="40"/>
    </row>
    <row r="61" spans="3:12" ht="15" customHeight="1">
      <c r="C61" s="144"/>
      <c r="D61" s="41"/>
      <c r="E61" s="42"/>
      <c r="F61" s="43"/>
      <c r="G61" s="41"/>
      <c r="H61" s="42"/>
      <c r="I61" s="43"/>
      <c r="J61" s="41"/>
      <c r="K61" s="42"/>
      <c r="L61" s="44"/>
    </row>
    <row r="62" spans="3:14" ht="15" customHeight="1">
      <c r="C62" s="142" t="str">
        <f>INDEX('日程表案'!$B$5:$J$13,N62,1+$P$57)</f>
        <v>10：40～</v>
      </c>
      <c r="D62" s="34" t="str">
        <f>VLOOKUP(E62&amp;"1",'細工'!$D$1:$F$123,2,FALSE)</f>
        <v>六甲アイランド</v>
      </c>
      <c r="E62" s="35">
        <f>INDEX('日程表案'!$B$5:$J$13,$N62,E$6+$P$57)</f>
        <v>12</v>
      </c>
      <c r="F62" s="36" t="str">
        <f>VLOOKUP(E62&amp;"1",'細工'!$D$1:$F$123,3,FALSE)</f>
        <v>兵　庫　工</v>
      </c>
      <c r="G62" s="34" t="str">
        <f>VLOOKUP(H62&amp;"1",'細工'!$D$1:$F$123,2,FALSE)</f>
        <v>育　　英</v>
      </c>
      <c r="H62" s="35">
        <f>INDEX('日程表案'!$B$5:$J$13,$N62,H$6+$P$57)</f>
        <v>13</v>
      </c>
      <c r="I62" s="36" t="str">
        <f>VLOOKUP(H62&amp;"1",'細工'!$D$1:$F$123,3,FALSE)</f>
        <v>甲陽学院</v>
      </c>
      <c r="J62" s="34" t="str">
        <f>VLOOKUP(K62&amp;"1",'細工'!$D$1:$F$123,2,FALSE)</f>
        <v>西　宮　東</v>
      </c>
      <c r="K62" s="35">
        <f>INDEX('日程表案'!$B$5:$J$13,$N62,K$6+$P$57)</f>
        <v>14</v>
      </c>
      <c r="L62" s="49" t="str">
        <f>VLOOKUP(K62&amp;"1",'細工'!$D$1:$F$123,3,FALSE)</f>
        <v>明　　石</v>
      </c>
      <c r="N62" s="31">
        <v>2</v>
      </c>
    </row>
    <row r="63" spans="3:12" ht="15" customHeight="1">
      <c r="C63" s="143"/>
      <c r="D63" s="37" t="str">
        <f>VLOOKUP(E62&amp;"2",'細工'!$D$1:$F$123,2,FALSE)</f>
        <v>村野工業</v>
      </c>
      <c r="E63" s="38"/>
      <c r="F63" s="39">
        <f>VLOOKUP(E62&amp;"2",'細工'!$D$1:$F$123,3,FALSE)</f>
        <v>0</v>
      </c>
      <c r="G63" s="37">
        <f>VLOOKUP(H62&amp;"2",'細工'!$D$1:$F$123,2,FALSE)</f>
        <v>0</v>
      </c>
      <c r="H63" s="38"/>
      <c r="I63" s="39" t="str">
        <f>VLOOKUP(H62&amp;"2",'細工'!$D$1:$F$123,3,FALSE)</f>
        <v>川西緑台</v>
      </c>
      <c r="J63" s="37" t="str">
        <f>VLOOKUP(K62&amp;"2",'細工'!$D$1:$F$123,2,FALSE)</f>
        <v>明石清水</v>
      </c>
      <c r="K63" s="38"/>
      <c r="L63" s="40">
        <f>VLOOKUP(K62&amp;"2",'細工'!$D$1:$F$123,3,FALSE)</f>
        <v>0</v>
      </c>
    </row>
    <row r="64" spans="3:12" ht="15" customHeight="1">
      <c r="C64" s="143"/>
      <c r="D64" s="37">
        <f>VLOOKUP(E62&amp;"3",'細工'!$D$1:$F$123,2,FALSE)</f>
        <v>0</v>
      </c>
      <c r="E64" s="38"/>
      <c r="F64" s="39">
        <f>VLOOKUP(E62&amp;"3",'細工'!$D$1:$F$123,3,FALSE)</f>
        <v>0</v>
      </c>
      <c r="G64" s="37">
        <f>VLOOKUP(H62&amp;"3",'細工'!$D$1:$F$123,2,FALSE)</f>
        <v>0</v>
      </c>
      <c r="H64" s="38"/>
      <c r="I64" s="39">
        <f>VLOOKUP(H62&amp;"3",'細工'!$D$1:$F$123,3,FALSE)</f>
        <v>0</v>
      </c>
      <c r="J64" s="37">
        <f>VLOOKUP(K62&amp;"3",'細工'!$D$1:$F$123,2,FALSE)</f>
        <v>0</v>
      </c>
      <c r="K64" s="38"/>
      <c r="L64" s="40">
        <f>VLOOKUP(K62&amp;"3",'細工'!$D$1:$F$123,3,FALSE)</f>
        <v>0</v>
      </c>
    </row>
    <row r="65" spans="3:12" ht="15" customHeight="1">
      <c r="C65" s="143"/>
      <c r="D65" s="37"/>
      <c r="E65" s="38"/>
      <c r="F65" s="39"/>
      <c r="G65" s="37"/>
      <c r="H65" s="38"/>
      <c r="I65" s="39"/>
      <c r="J65" s="37"/>
      <c r="K65" s="38"/>
      <c r="L65" s="40"/>
    </row>
    <row r="66" spans="3:12" ht="15" customHeight="1">
      <c r="C66" s="144"/>
      <c r="D66" s="41"/>
      <c r="E66" s="42"/>
      <c r="F66" s="43"/>
      <c r="G66" s="41"/>
      <c r="H66" s="42"/>
      <c r="I66" s="43"/>
      <c r="J66" s="41"/>
      <c r="K66" s="42"/>
      <c r="L66" s="44"/>
    </row>
    <row r="67" spans="3:14" ht="15" customHeight="1">
      <c r="C67" s="142" t="str">
        <f>INDEX('日程表案'!$B$5:$J$13,N67,1+$P$57)</f>
        <v>11：50～</v>
      </c>
      <c r="D67" s="34" t="str">
        <f>VLOOKUP(E67&amp;"1",'細工'!$D$1:$F$123,2,FALSE)</f>
        <v>長　　田</v>
      </c>
      <c r="E67" s="35">
        <f>INDEX('日程表案'!$B$5:$J$13,$N67,E$6+$P$57)</f>
        <v>15</v>
      </c>
      <c r="F67" s="36" t="str">
        <f>VLOOKUP(E67&amp;"1",'細工'!$D$1:$F$123,3,FALSE)</f>
        <v>神戸科技</v>
      </c>
      <c r="G67" s="34" t="str">
        <f>VLOOKUP(H67&amp;"1",'細工'!$D$1:$F$123,2,FALSE)</f>
        <v>明　石　北</v>
      </c>
      <c r="H67" s="35">
        <f>INDEX('日程表案'!$B$5:$J$13,$N67,H$6+$P$57)</f>
        <v>16</v>
      </c>
      <c r="I67" s="36" t="str">
        <f>VLOOKUP(H67&amp;"1",'細工'!$D$1:$F$123,3,FALSE)</f>
        <v>高　砂　南</v>
      </c>
      <c r="J67" s="34">
        <f>VLOOKUP(K67&amp;"1",'細工'!$D$1:$F$123,2,FALSE)</f>
      </c>
      <c r="K67" s="35">
        <f>INDEX('日程表案'!$B$5:$J$13,$N67,K$6+$P$57)</f>
        <v>0</v>
      </c>
      <c r="L67" s="49">
        <f>VLOOKUP(K67&amp;"1",'細工'!$D$1:$F$123,3,FALSE)</f>
      </c>
      <c r="N67" s="31">
        <v>3</v>
      </c>
    </row>
    <row r="68" spans="3:12" ht="15" customHeight="1">
      <c r="C68" s="143"/>
      <c r="D68" s="37">
        <f>VLOOKUP(E67&amp;"2",'細工'!$D$1:$F$123,2,FALSE)</f>
        <v>0</v>
      </c>
      <c r="E68" s="38"/>
      <c r="F68" s="39" t="str">
        <f>VLOOKUP(E67&amp;"2",'細工'!$D$1:$F$123,3,FALSE)</f>
        <v>神港学園</v>
      </c>
      <c r="G68" s="37" t="str">
        <f>VLOOKUP(H67&amp;"2",'細工'!$D$1:$F$123,2,FALSE)</f>
        <v>神戸商業</v>
      </c>
      <c r="H68" s="38"/>
      <c r="I68" s="39">
        <f>VLOOKUP(H67&amp;"2",'細工'!$D$1:$F$123,3,FALSE)</f>
        <v>0</v>
      </c>
      <c r="J68" s="37">
        <f>VLOOKUP(K67&amp;"2",'細工'!$D$1:$F$123,2,FALSE)</f>
      </c>
      <c r="K68" s="38"/>
      <c r="L68" s="40">
        <f>VLOOKUP(K67&amp;"2",'細工'!$D$1:$F$123,3,FALSE)</f>
      </c>
    </row>
    <row r="69" spans="3:12" ht="15" customHeight="1">
      <c r="C69" s="143"/>
      <c r="D69" s="37">
        <f>VLOOKUP(E67&amp;"3",'細工'!$D$1:$F$123,2,FALSE)</f>
        <v>0</v>
      </c>
      <c r="E69" s="38"/>
      <c r="F69" s="39">
        <f>VLOOKUP(E67&amp;"3",'細工'!$D$1:$F$123,3,FALSE)</f>
        <v>0</v>
      </c>
      <c r="G69" s="37">
        <f>VLOOKUP(H67&amp;"3",'細工'!$D$1:$F$123,2,FALSE)</f>
        <v>0</v>
      </c>
      <c r="H69" s="38"/>
      <c r="I69" s="39">
        <f>VLOOKUP(H67&amp;"3",'細工'!$D$1:$F$123,3,FALSE)</f>
        <v>0</v>
      </c>
      <c r="J69" s="37">
        <f>VLOOKUP(K67&amp;"3",'細工'!$D$1:$F$123,2,FALSE)</f>
      </c>
      <c r="K69" s="38"/>
      <c r="L69" s="40">
        <f>VLOOKUP(K67&amp;"3",'細工'!$D$1:$F$123,3,FALSE)</f>
      </c>
    </row>
    <row r="70" spans="3:12" ht="15" customHeight="1">
      <c r="C70" s="143"/>
      <c r="D70" s="37"/>
      <c r="E70" s="38"/>
      <c r="F70" s="39"/>
      <c r="G70" s="37"/>
      <c r="H70" s="38"/>
      <c r="I70" s="39"/>
      <c r="J70" s="37"/>
      <c r="K70" s="38"/>
      <c r="L70" s="40"/>
    </row>
    <row r="71" spans="3:12" ht="15" customHeight="1">
      <c r="C71" s="144"/>
      <c r="D71" s="41"/>
      <c r="E71" s="42"/>
      <c r="F71" s="43"/>
      <c r="G71" s="41"/>
      <c r="H71" s="42"/>
      <c r="I71" s="43"/>
      <c r="J71" s="41"/>
      <c r="K71" s="42"/>
      <c r="L71" s="44"/>
    </row>
    <row r="72" spans="3:14" ht="15" customHeight="1">
      <c r="C72" s="142" t="str">
        <f>INDEX('日程表案'!$B$5:$J$13,N72,1+$P$57)</f>
        <v>13：00～</v>
      </c>
      <c r="D72" s="34" t="str">
        <f>VLOOKUP(E72&amp;"1",'細工'!$D$1:$F$123,2,FALSE)</f>
        <v>夙　　川</v>
      </c>
      <c r="E72" s="35" t="str">
        <f>INDEX('日程表案'!$B$5:$J$13,$N72,E$6+$P$57)</f>
        <v>ち</v>
      </c>
      <c r="F72" s="36" t="str">
        <f>VLOOKUP(E72&amp;"1",'細工'!$D$1:$F$123,3,FALSE)</f>
        <v>県立尼崎</v>
      </c>
      <c r="G72" s="34" t="str">
        <f>VLOOKUP(H72&amp;"1",'細工'!$D$1:$F$123,2,FALSE)</f>
        <v>須　磨　東</v>
      </c>
      <c r="H72" s="35" t="str">
        <f>INDEX('日程表案'!$B$5:$J$13,$N72,H$6+$P$57)</f>
        <v>つ</v>
      </c>
      <c r="I72" s="36" t="str">
        <f>VLOOKUP(H72&amp;"1",'細工'!$D$1:$F$123,3,FALSE)</f>
        <v>明石清水</v>
      </c>
      <c r="J72" s="34">
        <f>VLOOKUP(K72&amp;"1",'細工'!$D$1:$F$123,2,FALSE)</f>
      </c>
      <c r="K72" s="35">
        <f>INDEX('日程表案'!$B$5:$J$13,$N72,K$6+$P$57)</f>
        <v>0</v>
      </c>
      <c r="L72" s="49">
        <f>VLOOKUP(K72&amp;"1",'細工'!$D$1:$F$123,3,FALSE)</f>
      </c>
      <c r="N72" s="31">
        <v>4</v>
      </c>
    </row>
    <row r="73" spans="3:12" ht="15" customHeight="1">
      <c r="C73" s="143"/>
      <c r="D73" s="37" t="str">
        <f>VLOOKUP(E72&amp;"2",'細工'!$D$1:$F$123,2,FALSE)</f>
        <v>県立伊丹</v>
      </c>
      <c r="E73" s="38"/>
      <c r="F73" s="39" t="str">
        <f>VLOOKUP(E72&amp;"2",'細工'!$D$1:$F$123,3,FALSE)</f>
        <v>伊　丹　北</v>
      </c>
      <c r="G73" s="37" t="str">
        <f>VLOOKUP(H72&amp;"2",'細工'!$D$1:$F$123,2,FALSE)</f>
        <v>加古川南</v>
      </c>
      <c r="H73" s="38"/>
      <c r="I73" s="39" t="str">
        <f>VLOOKUP(H72&amp;"2",'細工'!$D$1:$F$123,3,FALSE)</f>
        <v>園田学園</v>
      </c>
      <c r="J73" s="37">
        <f>VLOOKUP(K72&amp;"2",'細工'!$D$1:$F$123,2,FALSE)</f>
      </c>
      <c r="K73" s="38"/>
      <c r="L73" s="40">
        <f>VLOOKUP(K72&amp;"2",'細工'!$D$1:$F$123,3,FALSE)</f>
      </c>
    </row>
    <row r="74" spans="3:12" ht="15" customHeight="1">
      <c r="C74" s="143"/>
      <c r="D74" s="37" t="str">
        <f>VLOOKUP(E72&amp;"3",'細工'!$D$1:$F$123,2,FALSE)</f>
        <v>明　石　南</v>
      </c>
      <c r="E74" s="38"/>
      <c r="F74" s="39" t="str">
        <f>VLOOKUP(E72&amp;"3",'細工'!$D$1:$F$123,3,FALSE)</f>
        <v>親　　和</v>
      </c>
      <c r="G74" s="37" t="str">
        <f>VLOOKUP(H72&amp;"3",'細工'!$D$1:$F$123,2,FALSE)</f>
        <v>明　石　北</v>
      </c>
      <c r="H74" s="38"/>
      <c r="I74" s="39" t="str">
        <f>VLOOKUP(H72&amp;"3",'細工'!$D$1:$F$123,3,FALSE)</f>
        <v>神戸星城</v>
      </c>
      <c r="J74" s="37">
        <f>VLOOKUP(K72&amp;"3",'細工'!$D$1:$F$123,2,FALSE)</f>
      </c>
      <c r="K74" s="38"/>
      <c r="L74" s="40">
        <f>VLOOKUP(K72&amp;"3",'細工'!$D$1:$F$123,3,FALSE)</f>
      </c>
    </row>
    <row r="75" spans="3:12" ht="15" customHeight="1">
      <c r="C75" s="143"/>
      <c r="D75" s="37"/>
      <c r="E75" s="38"/>
      <c r="F75" s="39"/>
      <c r="G75" s="37"/>
      <c r="H75" s="38"/>
      <c r="I75" s="39"/>
      <c r="J75" s="37"/>
      <c r="K75" s="38"/>
      <c r="L75" s="40"/>
    </row>
    <row r="76" spans="3:12" ht="15" customHeight="1">
      <c r="C76" s="144"/>
      <c r="D76" s="41"/>
      <c r="E76" s="42"/>
      <c r="F76" s="43"/>
      <c r="G76" s="41"/>
      <c r="H76" s="42"/>
      <c r="I76" s="43"/>
      <c r="J76" s="41"/>
      <c r="K76" s="42"/>
      <c r="L76" s="44"/>
    </row>
    <row r="77" spans="3:14" ht="15" customHeight="1">
      <c r="C77" s="142" t="str">
        <f>INDEX('日程表案'!$B$5:$J$13,N77,1+$P$57)</f>
        <v>14：10～</v>
      </c>
      <c r="D77" s="34" t="str">
        <f>VLOOKUP(E77&amp;"1",'細工'!$D$1:$F$123,2,FALSE)</f>
        <v>武庫川大附</v>
      </c>
      <c r="E77" s="35" t="str">
        <f>INDEX('日程表案'!$B$5:$J$13,$N77,E$6+$P$57)</f>
        <v>て</v>
      </c>
      <c r="F77" s="36" t="str">
        <f>VLOOKUP(E77&amp;"1",'細工'!$D$1:$F$123,3,FALSE)</f>
        <v>葺　　合</v>
      </c>
      <c r="G77" s="34" t="str">
        <f>VLOOKUP(H77&amp;"1",'細工'!$D$1:$F$123,2,FALSE)</f>
        <v>川西北陵</v>
      </c>
      <c r="H77" s="35" t="str">
        <f>INDEX('日程表案'!$B$5:$J$13,$N77,H$6+$P$57)</f>
        <v>と</v>
      </c>
      <c r="I77" s="36" t="str">
        <f>VLOOKUP(H77&amp;"1",'細工'!$D$1:$F$123,3,FALSE)</f>
        <v>兵庫工業</v>
      </c>
      <c r="J77" s="34">
        <f>VLOOKUP(K77&amp;"1",'細工'!$D$1:$F$123,2,FALSE)</f>
      </c>
      <c r="K77" s="35">
        <f>INDEX('日程表案'!$B$5:$J$13,$N77,K$6+$P$57)</f>
        <v>0</v>
      </c>
      <c r="L77" s="49">
        <f>VLOOKUP(K77&amp;"1",'細工'!$D$1:$F$123,3,FALSE)</f>
      </c>
      <c r="N77" s="31">
        <v>5</v>
      </c>
    </row>
    <row r="78" spans="3:12" ht="15" customHeight="1">
      <c r="C78" s="143"/>
      <c r="D78" s="37" t="str">
        <f>VLOOKUP(E77&amp;"2",'細工'!$D$1:$F$123,2,FALSE)</f>
        <v>北　須　磨</v>
      </c>
      <c r="E78" s="38"/>
      <c r="F78" s="39" t="str">
        <f>VLOOKUP(E77&amp;"2",'細工'!$D$1:$F$123,3,FALSE)</f>
        <v>六甲アイランド</v>
      </c>
      <c r="G78" s="37" t="str">
        <f>VLOOKUP(H77&amp;"2",'細工'!$D$1:$F$123,2,FALSE)</f>
        <v>市立西宮</v>
      </c>
      <c r="H78" s="38"/>
      <c r="I78" s="39" t="str">
        <f>VLOOKUP(H77&amp;"2",'細工'!$D$1:$F$123,3,FALSE)</f>
        <v>柏　　原</v>
      </c>
      <c r="J78" s="37">
        <f>VLOOKUP(K77&amp;"2",'細工'!$D$1:$F$123,2,FALSE)</f>
      </c>
      <c r="K78" s="38"/>
      <c r="L78" s="40">
        <f>VLOOKUP(K77&amp;"2",'細工'!$D$1:$F$123,3,FALSE)</f>
      </c>
    </row>
    <row r="79" spans="3:12" ht="15" customHeight="1">
      <c r="C79" s="143"/>
      <c r="D79" s="37" t="str">
        <f>VLOOKUP(E77&amp;"3",'細工'!$D$1:$F$123,2,FALSE)</f>
        <v>川西緑台</v>
      </c>
      <c r="E79" s="38"/>
      <c r="F79" s="39" t="str">
        <f>VLOOKUP(E77&amp;"3",'細工'!$D$1:$F$123,3,FALSE)</f>
        <v>加古川北</v>
      </c>
      <c r="G79" s="37" t="str">
        <f>VLOOKUP(H77&amp;"3",'細工'!$D$1:$F$123,2,FALSE)</f>
        <v>尼崎小田</v>
      </c>
      <c r="H79" s="38"/>
      <c r="I79" s="39" t="str">
        <f>VLOOKUP(H77&amp;"3",'細工'!$D$1:$F$123,3,FALSE)</f>
        <v>明　　石</v>
      </c>
      <c r="J79" s="37">
        <f>VLOOKUP(K77&amp;"3",'細工'!$D$1:$F$123,2,FALSE)</f>
      </c>
      <c r="K79" s="38"/>
      <c r="L79" s="40">
        <f>VLOOKUP(K77&amp;"3",'細工'!$D$1:$F$123,3,FALSE)</f>
      </c>
    </row>
    <row r="80" spans="3:12" ht="15" customHeight="1">
      <c r="C80" s="143"/>
      <c r="D80" s="37"/>
      <c r="E80" s="38"/>
      <c r="F80" s="39"/>
      <c r="G80" s="37"/>
      <c r="H80" s="38"/>
      <c r="I80" s="39"/>
      <c r="J80" s="37"/>
      <c r="K80" s="38"/>
      <c r="L80" s="40"/>
    </row>
    <row r="81" spans="3:12" ht="15" customHeight="1">
      <c r="C81" s="144"/>
      <c r="D81" s="41"/>
      <c r="E81" s="42"/>
      <c r="F81" s="43"/>
      <c r="G81" s="41"/>
      <c r="H81" s="42"/>
      <c r="I81" s="43"/>
      <c r="J81" s="41"/>
      <c r="K81" s="42"/>
      <c r="L81" s="44"/>
    </row>
    <row r="82" spans="3:14" ht="15" customHeight="1">
      <c r="C82" s="142" t="str">
        <f>INDEX('日程表案'!$B$5:$J$13,N82,1+$P$57)</f>
        <v>15：20～</v>
      </c>
      <c r="D82" s="34" t="str">
        <f>VLOOKUP(E82&amp;"1",'細工'!$D$1:$F$123,2,FALSE)</f>
        <v>神戸国際附</v>
      </c>
      <c r="E82" s="35">
        <f>INDEX('日程表案'!$B$5:$J$13,$N82,E$6+$P$57)</f>
        <v>17</v>
      </c>
      <c r="F82" s="36" t="str">
        <f>VLOOKUP(E82&amp;"1",'細工'!$D$1:$F$123,3,FALSE)</f>
        <v>東播工業</v>
      </c>
      <c r="G82" s="34" t="str">
        <f>VLOOKUP(H82&amp;"1",'細工'!$D$1:$F$123,2,FALSE)</f>
        <v>県立尼崎</v>
      </c>
      <c r="H82" s="35">
        <f>INDEX('日程表案'!$B$5:$J$13,$N82,H$6+$P$57)</f>
        <v>18</v>
      </c>
      <c r="I82" s="36" t="str">
        <f>VLOOKUP(H82&amp;"1",'細工'!$D$1:$F$123,3,FALSE)</f>
        <v>六甲アイランド</v>
      </c>
      <c r="J82" s="34">
        <f>VLOOKUP(K82&amp;"1",'細工'!$D$1:$F$123,2,FALSE)</f>
      </c>
      <c r="K82" s="35">
        <f>INDEX('日程表案'!$B$5:$J$13,$N82,K$6+$P$57)</f>
        <v>0</v>
      </c>
      <c r="L82" s="49">
        <f>VLOOKUP(K82&amp;"1",'細工'!$D$1:$F$123,3,FALSE)</f>
      </c>
      <c r="N82" s="31">
        <v>6</v>
      </c>
    </row>
    <row r="83" spans="3:12" ht="15" customHeight="1">
      <c r="C83" s="143"/>
      <c r="D83" s="37" t="str">
        <f>VLOOKUP(E82&amp;"2",'細工'!$D$1:$F$123,2,FALSE)</f>
        <v>北　須　磨</v>
      </c>
      <c r="E83" s="38"/>
      <c r="F83" s="39" t="str">
        <f>VLOOKUP(E82&amp;"2",'細工'!$D$1:$F$123,3,FALSE)</f>
        <v>伊川谷北</v>
      </c>
      <c r="G83" s="37" t="str">
        <f>VLOOKUP(H82&amp;"2",'細工'!$D$1:$F$123,2,FALSE)</f>
        <v>東　播　磨</v>
      </c>
      <c r="H83" s="38"/>
      <c r="I83" s="39" t="str">
        <f>VLOOKUP(H82&amp;"2",'細工'!$D$1:$F$123,3,FALSE)</f>
        <v>村野工業</v>
      </c>
      <c r="J83" s="37">
        <f>VLOOKUP(K82&amp;"2",'細工'!$D$1:$F$123,2,FALSE)</f>
      </c>
      <c r="K83" s="38"/>
      <c r="L83" s="40">
        <f>VLOOKUP(K82&amp;"2",'細工'!$D$1:$F$123,3,FALSE)</f>
      </c>
    </row>
    <row r="84" spans="3:12" ht="15" customHeight="1">
      <c r="C84" s="143"/>
      <c r="D84" s="37" t="str">
        <f>VLOOKUP(E82&amp;"3",'細工'!$D$1:$F$123,2,FALSE)</f>
        <v>市立西宮</v>
      </c>
      <c r="E84" s="38"/>
      <c r="F84" s="39" t="str">
        <f>VLOOKUP(E82&amp;"3",'細工'!$D$1:$F$123,3,FALSE)</f>
        <v>三田学園</v>
      </c>
      <c r="G84" s="37" t="str">
        <f>VLOOKUP(H82&amp;"3",'細工'!$D$1:$F$123,2,FALSE)</f>
        <v>西　宮　南</v>
      </c>
      <c r="H84" s="38"/>
      <c r="I84" s="39" t="str">
        <f>VLOOKUP(H82&amp;"3",'細工'!$D$1:$F$123,3,FALSE)</f>
        <v>兵　庫　工</v>
      </c>
      <c r="J84" s="37">
        <f>VLOOKUP(K82&amp;"3",'細工'!$D$1:$F$123,2,FALSE)</f>
      </c>
      <c r="K84" s="38"/>
      <c r="L84" s="40">
        <f>VLOOKUP(K82&amp;"3",'細工'!$D$1:$F$123,3,FALSE)</f>
      </c>
    </row>
    <row r="85" spans="3:12" ht="15" customHeight="1">
      <c r="C85" s="143"/>
      <c r="D85" s="37"/>
      <c r="E85" s="38"/>
      <c r="F85" s="39"/>
      <c r="G85" s="37"/>
      <c r="H85" s="38"/>
      <c r="I85" s="39"/>
      <c r="J85" s="37"/>
      <c r="K85" s="38"/>
      <c r="L85" s="40"/>
    </row>
    <row r="86" spans="3:12" ht="15" customHeight="1">
      <c r="C86" s="144"/>
      <c r="D86" s="41"/>
      <c r="E86" s="42"/>
      <c r="F86" s="43"/>
      <c r="G86" s="41"/>
      <c r="H86" s="42"/>
      <c r="I86" s="43"/>
      <c r="J86" s="41"/>
      <c r="K86" s="42"/>
      <c r="L86" s="44"/>
    </row>
    <row r="87" spans="3:14" ht="15" customHeight="1">
      <c r="C87" s="142" t="str">
        <f>INDEX('日程表案'!$B$5:$J$13,N87,1+$P$57)</f>
        <v>16：30～</v>
      </c>
      <c r="D87" s="34" t="str">
        <f>VLOOKUP(E87&amp;"1",'細工'!$D$1:$F$123,2,FALSE)</f>
        <v>育　　英</v>
      </c>
      <c r="E87" s="35">
        <f>INDEX('日程表案'!$B$5:$J$13,$N87,E$6+$P$57)</f>
        <v>19</v>
      </c>
      <c r="F87" s="36" t="str">
        <f>VLOOKUP(E87&amp;"1",'細工'!$D$1:$F$123,3,FALSE)</f>
        <v>西　宮　東</v>
      </c>
      <c r="G87" s="34" t="str">
        <f>VLOOKUP(H87&amp;"1",'細工'!$D$1:$F$123,2,FALSE)</f>
        <v>長　　田</v>
      </c>
      <c r="H87" s="35">
        <f>INDEX('日程表案'!$B$5:$J$13,$N87,H$6+$P$57)</f>
        <v>20</v>
      </c>
      <c r="I87" s="36" t="str">
        <f>VLOOKUP(H87&amp;"1",'細工'!$D$1:$F$123,3,FALSE)</f>
        <v>明　石　北</v>
      </c>
      <c r="J87" s="34">
        <f>VLOOKUP(K87&amp;"1",'細工'!$D$1:$F$123,2,FALSE)</f>
      </c>
      <c r="K87" s="35">
        <f>INDEX('日程表案'!$B$5:$J$13,$N87,K$6+$P$57)</f>
        <v>0</v>
      </c>
      <c r="L87" s="49">
        <f>VLOOKUP(K87&amp;"1",'細工'!$D$1:$F$123,3,FALSE)</f>
      </c>
      <c r="N87" s="31">
        <v>7</v>
      </c>
    </row>
    <row r="88" spans="3:12" ht="15" customHeight="1">
      <c r="C88" s="143"/>
      <c r="D88" s="37" t="str">
        <f>VLOOKUP(E87&amp;"2",'細工'!$D$1:$F$123,2,FALSE)</f>
        <v>甲陽学院</v>
      </c>
      <c r="E88" s="38"/>
      <c r="F88" s="39" t="str">
        <f>VLOOKUP(E87&amp;"2",'細工'!$D$1:$F$123,3,FALSE)</f>
        <v>明石清水</v>
      </c>
      <c r="G88" s="37" t="str">
        <f>VLOOKUP(H87&amp;"2",'細工'!$D$1:$F$123,2,FALSE)</f>
        <v>神戸科技</v>
      </c>
      <c r="H88" s="38"/>
      <c r="I88" s="39" t="str">
        <f>VLOOKUP(H87&amp;"2",'細工'!$D$1:$F$123,3,FALSE)</f>
        <v>神戸商業</v>
      </c>
      <c r="J88" s="37">
        <f>VLOOKUP(K87&amp;"2",'細工'!$D$1:$F$123,2,FALSE)</f>
      </c>
      <c r="K88" s="38"/>
      <c r="L88" s="40">
        <f>VLOOKUP(K87&amp;"2",'細工'!$D$1:$F$123,3,FALSE)</f>
      </c>
    </row>
    <row r="89" spans="3:12" ht="15" customHeight="1">
      <c r="C89" s="143"/>
      <c r="D89" s="37" t="str">
        <f>VLOOKUP(E87&amp;"3",'細工'!$D$1:$F$123,2,FALSE)</f>
        <v>川西緑台</v>
      </c>
      <c r="E89" s="38"/>
      <c r="F89" s="39" t="str">
        <f>VLOOKUP(E87&amp;"3",'細工'!$D$1:$F$123,3,FALSE)</f>
        <v>明　　石</v>
      </c>
      <c r="G89" s="37" t="str">
        <f>VLOOKUP(H87&amp;"3",'細工'!$D$1:$F$123,2,FALSE)</f>
        <v>神港学園</v>
      </c>
      <c r="H89" s="38"/>
      <c r="I89" s="39" t="str">
        <f>VLOOKUP(H87&amp;"3",'細工'!$D$1:$F$123,3,FALSE)</f>
        <v>高　砂　南</v>
      </c>
      <c r="J89" s="37">
        <f>VLOOKUP(K87&amp;"3",'細工'!$D$1:$F$123,2,FALSE)</f>
      </c>
      <c r="K89" s="38"/>
      <c r="L89" s="40">
        <f>VLOOKUP(K87&amp;"3",'細工'!$D$1:$F$123,3,FALSE)</f>
      </c>
    </row>
    <row r="90" spans="3:12" ht="15" customHeight="1">
      <c r="C90" s="143"/>
      <c r="D90" s="37"/>
      <c r="E90" s="38"/>
      <c r="F90" s="39"/>
      <c r="G90" s="37"/>
      <c r="H90" s="38"/>
      <c r="I90" s="39"/>
      <c r="J90" s="37"/>
      <c r="K90" s="38"/>
      <c r="L90" s="40"/>
    </row>
    <row r="91" spans="3:12" ht="15" customHeight="1">
      <c r="C91" s="144"/>
      <c r="D91" s="41"/>
      <c r="E91" s="42"/>
      <c r="F91" s="43"/>
      <c r="G91" s="41"/>
      <c r="H91" s="42"/>
      <c r="I91" s="43"/>
      <c r="J91" s="41"/>
      <c r="K91" s="42"/>
      <c r="L91" s="44"/>
    </row>
    <row r="92" spans="3:14" ht="15" customHeight="1">
      <c r="C92" s="142">
        <f>INDEX('日程表案'!$B$5:$J$13,N92,1+$P$57)</f>
        <v>0</v>
      </c>
      <c r="D92" s="34">
        <f>VLOOKUP(E92&amp;"1",'細工'!$D$1:$F$123,2,FALSE)</f>
      </c>
      <c r="E92" s="35">
        <f>INDEX('日程表案'!$B$5:$J$13,$N92,E$6+$P$57)</f>
        <v>0</v>
      </c>
      <c r="F92" s="36">
        <f>VLOOKUP(E92&amp;"1",'細工'!$D$1:$F$123,3,FALSE)</f>
      </c>
      <c r="G92" s="34">
        <f>VLOOKUP(H92&amp;"1",'細工'!$D$1:$F$123,2,FALSE)</f>
      </c>
      <c r="H92" s="35">
        <f>INDEX('日程表案'!$B$5:$J$13,$N92,H$6+$P$57)</f>
        <v>0</v>
      </c>
      <c r="I92" s="36">
        <f>VLOOKUP(H92&amp;"1",'細工'!$D$1:$F$123,3,FALSE)</f>
      </c>
      <c r="J92" s="34">
        <f>VLOOKUP(K92&amp;"1",'細工'!$D$1:$F$123,2,FALSE)</f>
      </c>
      <c r="K92" s="35">
        <f>INDEX('日程表案'!$B$5:$J$13,$N92,K$6+$P$57)</f>
        <v>0</v>
      </c>
      <c r="L92" s="49">
        <f>VLOOKUP(K92&amp;"1",'細工'!$D$1:$F$123,3,FALSE)</f>
      </c>
      <c r="N92" s="31">
        <v>8</v>
      </c>
    </row>
    <row r="93" spans="3:12" ht="15" customHeight="1">
      <c r="C93" s="143"/>
      <c r="D93" s="37">
        <f>VLOOKUP(E92&amp;"2",'細工'!$D$1:$F$123,2,FALSE)</f>
      </c>
      <c r="E93" s="38"/>
      <c r="F93" s="39">
        <f>VLOOKUP(E92&amp;"2",'細工'!$D$1:$F$123,3,FALSE)</f>
      </c>
      <c r="G93" s="37">
        <f>VLOOKUP(H92&amp;"2",'細工'!$D$1:$F$123,2,FALSE)</f>
      </c>
      <c r="H93" s="38"/>
      <c r="I93" s="39">
        <f>VLOOKUP(H92&amp;"2",'細工'!$D$1:$F$123,3,FALSE)</f>
      </c>
      <c r="J93" s="37">
        <f>VLOOKUP(K92&amp;"2",'細工'!$D$1:$F$123,2,FALSE)</f>
      </c>
      <c r="K93" s="38"/>
      <c r="L93" s="40">
        <f>VLOOKUP(K92&amp;"2",'細工'!$D$1:$F$123,3,FALSE)</f>
      </c>
    </row>
    <row r="94" spans="3:12" ht="15" customHeight="1">
      <c r="C94" s="143"/>
      <c r="D94" s="37">
        <f>VLOOKUP(E92&amp;"3",'細工'!$D$1:$F$123,2,FALSE)</f>
      </c>
      <c r="E94" s="38"/>
      <c r="F94" s="39">
        <f>VLOOKUP(E92&amp;"3",'細工'!$D$1:$F$123,3,FALSE)</f>
      </c>
      <c r="G94" s="37">
        <f>VLOOKUP(H92&amp;"3",'細工'!$D$1:$F$123,2,FALSE)</f>
      </c>
      <c r="H94" s="38"/>
      <c r="I94" s="39">
        <f>VLOOKUP(H92&amp;"3",'細工'!$D$1:$F$123,3,FALSE)</f>
      </c>
      <c r="J94" s="37">
        <f>VLOOKUP(K92&amp;"3",'細工'!$D$1:$F$123,2,FALSE)</f>
      </c>
      <c r="K94" s="38"/>
      <c r="L94" s="40">
        <f>VLOOKUP(K92&amp;"3",'細工'!$D$1:$F$123,3,FALSE)</f>
      </c>
    </row>
    <row r="95" spans="3:12" ht="15" customHeight="1">
      <c r="C95" s="143"/>
      <c r="D95" s="37"/>
      <c r="E95" s="38"/>
      <c r="F95" s="39"/>
      <c r="G95" s="37"/>
      <c r="H95" s="38"/>
      <c r="I95" s="39"/>
      <c r="J95" s="37"/>
      <c r="K95" s="38"/>
      <c r="L95" s="40"/>
    </row>
    <row r="96" spans="3:12" ht="15" customHeight="1" thickBot="1">
      <c r="C96" s="151"/>
      <c r="D96" s="50"/>
      <c r="E96" s="51"/>
      <c r="F96" s="52"/>
      <c r="G96" s="50"/>
      <c r="H96" s="51"/>
      <c r="I96" s="52"/>
      <c r="J96" s="50"/>
      <c r="K96" s="51"/>
      <c r="L96" s="53"/>
    </row>
  </sheetData>
  <sheetProtection/>
  <mergeCells count="22">
    <mergeCell ref="C92:C96"/>
    <mergeCell ref="C62:C66"/>
    <mergeCell ref="C67:C71"/>
    <mergeCell ref="C72:C76"/>
    <mergeCell ref="C77:C81"/>
    <mergeCell ref="C82:C86"/>
    <mergeCell ref="C57:C61"/>
    <mergeCell ref="C55:C56"/>
    <mergeCell ref="C87:C91"/>
    <mergeCell ref="C9:L9"/>
    <mergeCell ref="C47:C51"/>
    <mergeCell ref="C10:C11"/>
    <mergeCell ref="D10:L10"/>
    <mergeCell ref="C12:C16"/>
    <mergeCell ref="C17:C21"/>
    <mergeCell ref="C22:C26"/>
    <mergeCell ref="C27:C31"/>
    <mergeCell ref="C42:C46"/>
    <mergeCell ref="C54:L54"/>
    <mergeCell ref="D55:L55"/>
    <mergeCell ref="C32:C36"/>
    <mergeCell ref="C37:C41"/>
  </mergeCells>
  <printOptions/>
  <pageMargins left="0.73" right="0.38" top="1.03" bottom="1.9" header="1.09" footer="1.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69"/>
  <sheetViews>
    <sheetView showGridLines="0" showRowColHeaders="0" tabSelected="1" zoomScale="70" zoomScaleNormal="70" zoomScalePageLayoutView="0" workbookViewId="0" topLeftCell="A43">
      <selection activeCell="W72" sqref="W72"/>
    </sheetView>
  </sheetViews>
  <sheetFormatPr defaultColWidth="9.00390625" defaultRowHeight="13.5"/>
  <cols>
    <col min="1" max="1" width="9.00390625" style="17" customWidth="1"/>
    <col min="2" max="2" width="11.875" style="17" customWidth="1"/>
    <col min="3" max="3" width="4.25390625" style="17" customWidth="1"/>
    <col min="4" max="4" width="3.375" style="17" customWidth="1"/>
    <col min="5" max="5" width="4.25390625" style="17" customWidth="1"/>
    <col min="6" max="7" width="11.875" style="17" customWidth="1"/>
    <col min="8" max="8" width="4.25390625" style="17" customWidth="1"/>
    <col min="9" max="9" width="3.375" style="17" customWidth="1"/>
    <col min="10" max="10" width="4.25390625" style="17" customWidth="1"/>
    <col min="11" max="12" width="11.875" style="17" customWidth="1"/>
    <col min="13" max="13" width="4.25390625" style="17" customWidth="1"/>
    <col min="14" max="14" width="3.375" style="17" customWidth="1"/>
    <col min="15" max="15" width="4.25390625" style="17" customWidth="1"/>
    <col min="16" max="17" width="11.875" style="17" customWidth="1"/>
    <col min="18" max="18" width="4.25390625" style="17" customWidth="1"/>
    <col min="19" max="19" width="3.375" style="17" customWidth="1"/>
    <col min="20" max="20" width="4.25390625" style="17" customWidth="1"/>
    <col min="21" max="21" width="11.875" style="17" customWidth="1"/>
    <col min="22" max="16384" width="9.00390625" style="17" customWidth="1"/>
  </cols>
  <sheetData>
    <row r="2" spans="2:12" s="62" customFormat="1" ht="19.5" thickBot="1">
      <c r="B2" s="62" t="s">
        <v>59</v>
      </c>
      <c r="L2" s="62" t="s">
        <v>60</v>
      </c>
    </row>
    <row r="3" spans="2:21" ht="13.5">
      <c r="B3" s="78" t="str">
        <f>VLOOKUP(D3&amp;"1",'細工'!$D$1:$F$123,2,FALSE)</f>
        <v>北　須　磨</v>
      </c>
      <c r="C3" s="46"/>
      <c r="D3" s="46">
        <v>1</v>
      </c>
      <c r="E3" s="46"/>
      <c r="F3" s="46" t="str">
        <f>VLOOKUP(D3&amp;"1",'細工'!$D$1:$F$123,3,FALSE)</f>
        <v>市立西宮</v>
      </c>
      <c r="G3" s="78" t="str">
        <f>VLOOKUP(I3&amp;"1",'細工'!$D$1:$F$123,2,FALSE)</f>
        <v>東播工業</v>
      </c>
      <c r="H3" s="46"/>
      <c r="I3" s="46">
        <v>2</v>
      </c>
      <c r="J3" s="46"/>
      <c r="K3" s="47" t="str">
        <f>VLOOKUP(I3&amp;"1",'細工'!$D$1:$F$123,3,FALSE)</f>
        <v>伊川谷北</v>
      </c>
      <c r="L3" s="79" t="str">
        <f>VLOOKUP(N3&amp;"1",'細工'!$D$1:$F$123,2,FALSE)</f>
        <v>県立伊丹</v>
      </c>
      <c r="M3" s="46"/>
      <c r="N3" s="46" t="s">
        <v>34</v>
      </c>
      <c r="O3" s="46"/>
      <c r="P3" s="47" t="str">
        <f>VLOOKUP(N3&amp;"1",'細工'!$D$1:$F$123,3,FALSE)</f>
        <v>明　石　南</v>
      </c>
      <c r="Q3" s="78" t="str">
        <f>VLOOKUP(S3&amp;"1",'細工'!$D$1:$F$123,2,FALSE)</f>
        <v>県立尼崎</v>
      </c>
      <c r="R3" s="46"/>
      <c r="S3" s="46" t="s">
        <v>8</v>
      </c>
      <c r="T3" s="46"/>
      <c r="U3" s="47" t="str">
        <f>VLOOKUP(S3&amp;"1",'細工'!$D$1:$F$123,3,FALSE)</f>
        <v>伊　丹　北</v>
      </c>
    </row>
    <row r="4" spans="2:21" ht="13.5">
      <c r="B4" s="152">
        <f>SUM(C4:C7)</f>
        <v>17</v>
      </c>
      <c r="C4" s="27">
        <v>8</v>
      </c>
      <c r="D4" s="27" t="s">
        <v>57</v>
      </c>
      <c r="E4" s="27">
        <v>8</v>
      </c>
      <c r="F4" s="154">
        <f>SUM(E4:E7)</f>
        <v>15</v>
      </c>
      <c r="G4" s="152">
        <f>SUM(H4:H7)</f>
        <v>31</v>
      </c>
      <c r="H4" s="27">
        <v>14</v>
      </c>
      <c r="I4" s="27" t="s">
        <v>57</v>
      </c>
      <c r="J4" s="27">
        <v>11</v>
      </c>
      <c r="K4" s="154">
        <f>SUM(J4:J7)</f>
        <v>27</v>
      </c>
      <c r="L4" s="156">
        <f>SUM(M4:M7)</f>
        <v>12</v>
      </c>
      <c r="M4" s="27">
        <v>7</v>
      </c>
      <c r="N4" s="27" t="s">
        <v>57</v>
      </c>
      <c r="O4" s="27">
        <v>8</v>
      </c>
      <c r="P4" s="154">
        <f>SUM(O4:O7)</f>
        <v>9</v>
      </c>
      <c r="Q4" s="152">
        <f>SUM(R4:R7)</f>
        <v>26</v>
      </c>
      <c r="R4" s="27">
        <v>12</v>
      </c>
      <c r="S4" s="27" t="s">
        <v>57</v>
      </c>
      <c r="T4" s="27">
        <v>2</v>
      </c>
      <c r="U4" s="154">
        <f>SUM(T4:T7)</f>
        <v>5</v>
      </c>
    </row>
    <row r="5" spans="2:21" ht="14.25" thickBot="1">
      <c r="B5" s="153"/>
      <c r="C5" s="75">
        <v>9</v>
      </c>
      <c r="D5" s="75" t="s">
        <v>58</v>
      </c>
      <c r="E5" s="75">
        <v>7</v>
      </c>
      <c r="F5" s="155"/>
      <c r="G5" s="152"/>
      <c r="H5" s="27">
        <v>10</v>
      </c>
      <c r="I5" s="27" t="s">
        <v>58</v>
      </c>
      <c r="J5" s="27">
        <v>13</v>
      </c>
      <c r="K5" s="154"/>
      <c r="L5" s="157"/>
      <c r="M5" s="75">
        <v>5</v>
      </c>
      <c r="N5" s="75" t="s">
        <v>58</v>
      </c>
      <c r="O5" s="75">
        <v>1</v>
      </c>
      <c r="P5" s="155"/>
      <c r="Q5" s="153"/>
      <c r="R5" s="75">
        <v>14</v>
      </c>
      <c r="S5" s="75" t="s">
        <v>58</v>
      </c>
      <c r="T5" s="75">
        <v>3</v>
      </c>
      <c r="U5" s="155"/>
    </row>
    <row r="6" spans="2:21" ht="13.5">
      <c r="B6" s="76"/>
      <c r="C6" s="46"/>
      <c r="D6" s="46"/>
      <c r="E6" s="46"/>
      <c r="F6" s="76"/>
      <c r="G6" s="152"/>
      <c r="H6" s="27">
        <v>5</v>
      </c>
      <c r="I6" s="73" t="s">
        <v>161</v>
      </c>
      <c r="J6" s="27">
        <v>1</v>
      </c>
      <c r="K6" s="154"/>
      <c r="L6" s="76"/>
      <c r="M6" s="46"/>
      <c r="N6" s="46"/>
      <c r="O6" s="46"/>
      <c r="P6" s="76"/>
      <c r="Q6" s="76"/>
      <c r="R6" s="46"/>
      <c r="S6" s="46"/>
      <c r="T6" s="46"/>
      <c r="U6" s="76"/>
    </row>
    <row r="7" spans="2:21" ht="14.25" thickBot="1">
      <c r="B7" s="77"/>
      <c r="C7" s="48"/>
      <c r="D7" s="48"/>
      <c r="E7" s="48"/>
      <c r="F7" s="77"/>
      <c r="G7" s="153"/>
      <c r="H7" s="48">
        <v>2</v>
      </c>
      <c r="I7" s="74" t="s">
        <v>162</v>
      </c>
      <c r="J7" s="48">
        <v>2</v>
      </c>
      <c r="K7" s="155"/>
      <c r="L7" s="77"/>
      <c r="M7" s="48"/>
      <c r="N7" s="48"/>
      <c r="O7" s="48"/>
      <c r="P7" s="77"/>
      <c r="Q7" s="77"/>
      <c r="R7" s="48"/>
      <c r="S7" s="48"/>
      <c r="T7" s="48"/>
      <c r="U7" s="77"/>
    </row>
    <row r="8" spans="2:21" ht="13.5">
      <c r="B8" s="78" t="str">
        <f>VLOOKUP(D8&amp;"1",'細工'!$D$1:$F$123,2,FALSE)</f>
        <v>東　播　磨</v>
      </c>
      <c r="C8" s="46"/>
      <c r="D8" s="46">
        <v>3</v>
      </c>
      <c r="E8" s="46"/>
      <c r="F8" s="47" t="str">
        <f>VLOOKUP(D8&amp;"1",'細工'!$D$1:$F$123,3,FALSE)</f>
        <v>西　宮　南</v>
      </c>
      <c r="G8" s="45" t="str">
        <f>VLOOKUP(I8&amp;"1",'細工'!$D$1:$F$123,2,FALSE)</f>
        <v>六甲アイランド</v>
      </c>
      <c r="H8" s="46"/>
      <c r="I8" s="46">
        <v>4</v>
      </c>
      <c r="J8" s="46"/>
      <c r="K8" s="87" t="str">
        <f>VLOOKUP(I8&amp;"1",'細工'!$D$1:$F$123,3,FALSE)</f>
        <v>村野工業</v>
      </c>
      <c r="L8" s="45" t="str">
        <f>VLOOKUP(N8&amp;"1",'細工'!$D$1:$F$123,2,FALSE)</f>
        <v>加古川南</v>
      </c>
      <c r="M8" s="46"/>
      <c r="N8" s="46" t="s">
        <v>38</v>
      </c>
      <c r="O8" s="46"/>
      <c r="P8" s="80" t="str">
        <f>VLOOKUP(N8&amp;"1",'細工'!$D$1:$F$123,3,FALSE)</f>
        <v>明　石　北</v>
      </c>
      <c r="Q8" s="45" t="str">
        <f>VLOOKUP(S8&amp;"1",'細工'!$D$1:$F$123,2,FALSE)</f>
        <v>明石清水</v>
      </c>
      <c r="R8" s="46"/>
      <c r="S8" s="46" t="s">
        <v>39</v>
      </c>
      <c r="T8" s="46"/>
      <c r="U8" s="80" t="str">
        <f>VLOOKUP(S8&amp;"1",'細工'!$D$1:$F$123,3,FALSE)</f>
        <v>園田学園</v>
      </c>
    </row>
    <row r="9" spans="2:21" ht="13.5">
      <c r="B9" s="152">
        <f>SUM(C9:C10)</f>
        <v>15</v>
      </c>
      <c r="C9" s="27">
        <v>7</v>
      </c>
      <c r="D9" s="27" t="s">
        <v>57</v>
      </c>
      <c r="E9" s="27">
        <v>8</v>
      </c>
      <c r="F9" s="154">
        <f>SUM(E9:E10)</f>
        <v>13</v>
      </c>
      <c r="G9" s="152">
        <f>SUM(H9:H10)</f>
        <v>7</v>
      </c>
      <c r="H9" s="27">
        <v>1</v>
      </c>
      <c r="I9" s="27" t="s">
        <v>57</v>
      </c>
      <c r="J9" s="27">
        <v>20</v>
      </c>
      <c r="K9" s="154">
        <f>SUM(J9:J10)</f>
        <v>42</v>
      </c>
      <c r="L9" s="152">
        <f>SUM(M9:M10)</f>
        <v>7</v>
      </c>
      <c r="M9" s="27">
        <v>3</v>
      </c>
      <c r="N9" s="27" t="s">
        <v>57</v>
      </c>
      <c r="O9" s="27">
        <v>8</v>
      </c>
      <c r="P9" s="154">
        <f>SUM(O9:O10)</f>
        <v>11</v>
      </c>
      <c r="Q9" s="152">
        <f>SUM(R9:R10)</f>
        <v>14</v>
      </c>
      <c r="R9" s="27">
        <v>7</v>
      </c>
      <c r="S9" s="27" t="s">
        <v>57</v>
      </c>
      <c r="T9" s="27">
        <v>10</v>
      </c>
      <c r="U9" s="154">
        <f>SUM(T9:T10)</f>
        <v>20</v>
      </c>
    </row>
    <row r="10" spans="2:21" ht="14.25" thickBot="1">
      <c r="B10" s="152"/>
      <c r="C10" s="27">
        <v>8</v>
      </c>
      <c r="D10" s="27" t="s">
        <v>58</v>
      </c>
      <c r="E10" s="27">
        <v>5</v>
      </c>
      <c r="F10" s="154"/>
      <c r="G10" s="152"/>
      <c r="H10" s="27">
        <v>6</v>
      </c>
      <c r="I10" s="27" t="s">
        <v>58</v>
      </c>
      <c r="J10" s="27">
        <v>22</v>
      </c>
      <c r="K10" s="154"/>
      <c r="L10" s="152"/>
      <c r="M10" s="27">
        <v>4</v>
      </c>
      <c r="N10" s="27" t="s">
        <v>58</v>
      </c>
      <c r="O10" s="27">
        <v>3</v>
      </c>
      <c r="P10" s="154"/>
      <c r="Q10" s="152"/>
      <c r="R10" s="27">
        <v>7</v>
      </c>
      <c r="S10" s="27" t="s">
        <v>58</v>
      </c>
      <c r="T10" s="27">
        <v>10</v>
      </c>
      <c r="U10" s="154"/>
    </row>
    <row r="11" spans="2:21" ht="13.5">
      <c r="B11" s="86" t="str">
        <f>VLOOKUP(D11&amp;"1",'細工'!$D$1:$F$123,2,FALSE)</f>
        <v>甲陽学院</v>
      </c>
      <c r="C11" s="46"/>
      <c r="D11" s="46">
        <v>5</v>
      </c>
      <c r="E11" s="46"/>
      <c r="F11" s="47" t="str">
        <f>VLOOKUP(D11&amp;"1",'細工'!$D$1:$F$123,3,FALSE)</f>
        <v>川西緑台</v>
      </c>
      <c r="G11" s="45" t="str">
        <f>VLOOKUP(I11&amp;"1",'細工'!$D$1:$F$123,2,FALSE)</f>
        <v>西　宮　東</v>
      </c>
      <c r="H11" s="46"/>
      <c r="I11" s="46">
        <v>6</v>
      </c>
      <c r="J11" s="46"/>
      <c r="K11" s="87" t="str">
        <f>VLOOKUP(I11&amp;"1",'細工'!$D$1:$F$123,3,FALSE)</f>
        <v>明石清水</v>
      </c>
      <c r="L11" s="45" t="str">
        <f>VLOOKUP(N11&amp;"1",'細工'!$D$1:$F$123,2,FALSE)</f>
        <v>北　須　磨</v>
      </c>
      <c r="M11" s="46"/>
      <c r="N11" s="46" t="s">
        <v>63</v>
      </c>
      <c r="O11" s="46"/>
      <c r="P11" s="80" t="str">
        <f>VLOOKUP(N11&amp;"1",'細工'!$D$1:$F$123,3,FALSE)</f>
        <v>川西緑台</v>
      </c>
      <c r="Q11" s="78" t="str">
        <f>VLOOKUP(S11&amp;"1",'細工'!$D$1:$F$123,2,FALSE)</f>
        <v>葺　　合</v>
      </c>
      <c r="R11" s="46"/>
      <c r="S11" s="46" t="s">
        <v>36</v>
      </c>
      <c r="T11" s="46"/>
      <c r="U11" s="47" t="str">
        <f>VLOOKUP(S11&amp;"1",'細工'!$D$1:$F$123,3,FALSE)</f>
        <v>六甲アイランド</v>
      </c>
    </row>
    <row r="12" spans="2:21" ht="13.5">
      <c r="B12" s="152">
        <f>SUM(C12:C15)</f>
        <v>18</v>
      </c>
      <c r="C12" s="27">
        <v>9</v>
      </c>
      <c r="D12" s="27" t="s">
        <v>57</v>
      </c>
      <c r="E12" s="27">
        <v>12</v>
      </c>
      <c r="F12" s="154">
        <f>SUM(E12:E15)</f>
        <v>16</v>
      </c>
      <c r="G12" s="152">
        <f>SUM(H12:H15)</f>
        <v>22</v>
      </c>
      <c r="H12" s="27">
        <v>13</v>
      </c>
      <c r="I12" s="27" t="s">
        <v>57</v>
      </c>
      <c r="J12" s="27">
        <v>10</v>
      </c>
      <c r="K12" s="154">
        <f>SUM(J12:J15)</f>
        <v>23</v>
      </c>
      <c r="L12" s="152">
        <f>SUM(M12:M15)</f>
        <v>10</v>
      </c>
      <c r="M12" s="27">
        <v>4</v>
      </c>
      <c r="N12" s="27" t="s">
        <v>57</v>
      </c>
      <c r="O12" s="27">
        <v>10</v>
      </c>
      <c r="P12" s="154">
        <f>SUM(O12:O15)</f>
        <v>15</v>
      </c>
      <c r="Q12" s="152">
        <f>SUM(R12:R15)</f>
        <v>11</v>
      </c>
      <c r="R12" s="27">
        <v>4</v>
      </c>
      <c r="S12" s="27" t="s">
        <v>57</v>
      </c>
      <c r="T12" s="27">
        <v>5</v>
      </c>
      <c r="U12" s="154">
        <f>SUM(T12:T15)</f>
        <v>8</v>
      </c>
    </row>
    <row r="13" spans="2:21" ht="14.25" thickBot="1">
      <c r="B13" s="153"/>
      <c r="C13" s="75">
        <v>9</v>
      </c>
      <c r="D13" s="75" t="s">
        <v>163</v>
      </c>
      <c r="E13" s="75">
        <v>4</v>
      </c>
      <c r="F13" s="155"/>
      <c r="G13" s="152"/>
      <c r="H13" s="27">
        <v>7</v>
      </c>
      <c r="I13" s="27" t="s">
        <v>163</v>
      </c>
      <c r="J13" s="27">
        <v>10</v>
      </c>
      <c r="K13" s="154"/>
      <c r="L13" s="153"/>
      <c r="M13" s="75">
        <v>6</v>
      </c>
      <c r="N13" s="75" t="s">
        <v>163</v>
      </c>
      <c r="O13" s="75">
        <v>5</v>
      </c>
      <c r="P13" s="155"/>
      <c r="Q13" s="153"/>
      <c r="R13" s="75">
        <v>7</v>
      </c>
      <c r="S13" s="75" t="s">
        <v>163</v>
      </c>
      <c r="T13" s="75">
        <v>3</v>
      </c>
      <c r="U13" s="155"/>
    </row>
    <row r="14" spans="2:21" ht="13.5">
      <c r="B14" s="76"/>
      <c r="C14" s="27"/>
      <c r="D14" s="27"/>
      <c r="E14" s="27"/>
      <c r="F14" s="83"/>
      <c r="G14" s="152"/>
      <c r="H14" s="27">
        <v>2</v>
      </c>
      <c r="I14" s="73" t="s">
        <v>161</v>
      </c>
      <c r="J14" s="27">
        <v>1</v>
      </c>
      <c r="K14" s="154"/>
      <c r="L14" s="81"/>
      <c r="M14" s="27"/>
      <c r="N14" s="27"/>
      <c r="O14" s="27"/>
      <c r="P14" s="85"/>
      <c r="Q14" s="76"/>
      <c r="R14" s="46"/>
      <c r="S14" s="46"/>
      <c r="T14" s="46"/>
      <c r="U14" s="76"/>
    </row>
    <row r="15" spans="2:21" ht="14.25" thickBot="1">
      <c r="B15" s="77"/>
      <c r="C15" s="27"/>
      <c r="D15" s="27"/>
      <c r="E15" s="27"/>
      <c r="F15" s="84"/>
      <c r="G15" s="153"/>
      <c r="H15" s="27">
        <v>0</v>
      </c>
      <c r="I15" s="73" t="s">
        <v>162</v>
      </c>
      <c r="J15" s="27">
        <v>2</v>
      </c>
      <c r="K15" s="154"/>
      <c r="L15" s="82"/>
      <c r="M15" s="27"/>
      <c r="N15" s="27"/>
      <c r="O15" s="27"/>
      <c r="P15" s="77"/>
      <c r="Q15" s="77"/>
      <c r="R15" s="75"/>
      <c r="S15" s="75"/>
      <c r="T15" s="75"/>
      <c r="U15" s="77"/>
    </row>
    <row r="16" spans="2:21" ht="13.5">
      <c r="B16" s="86" t="str">
        <f>VLOOKUP(D16&amp;"1",'細工'!$D$1:$F$123,2,FALSE)</f>
        <v>神戸科技</v>
      </c>
      <c r="C16" s="46"/>
      <c r="D16" s="46">
        <v>7</v>
      </c>
      <c r="E16" s="46"/>
      <c r="F16" s="47" t="str">
        <f>VLOOKUP(D16&amp;"1",'細工'!$D$1:$F$123,3,FALSE)</f>
        <v>神港学園</v>
      </c>
      <c r="G16" s="86" t="str">
        <f>VLOOKUP(I16&amp;"1",'細工'!$D$1:$F$123,2,FALSE)</f>
        <v>明　石　北</v>
      </c>
      <c r="H16" s="46"/>
      <c r="I16" s="46">
        <v>8</v>
      </c>
      <c r="J16" s="46"/>
      <c r="K16" s="47" t="str">
        <f>VLOOKUP(I16&amp;"1",'細工'!$D$1:$F$123,3,FALSE)</f>
        <v>神戸商業</v>
      </c>
      <c r="L16" s="78" t="str">
        <f>VLOOKUP(N16&amp;"1",'細工'!$D$1:$F$123,2,FALSE)</f>
        <v>市立西宮</v>
      </c>
      <c r="M16" s="46"/>
      <c r="N16" s="46" t="s">
        <v>37</v>
      </c>
      <c r="O16" s="46"/>
      <c r="P16" s="47" t="str">
        <f>VLOOKUP(N16&amp;"1",'細工'!$D$1:$F$123,3,FALSE)</f>
        <v>尼崎小田</v>
      </c>
      <c r="Q16" s="78" t="str">
        <f>VLOOKUP(S16&amp;"1",'細工'!$D$1:$F$123,2,FALSE)</f>
        <v>兵庫工業</v>
      </c>
      <c r="R16" s="46"/>
      <c r="S16" s="46" t="s">
        <v>40</v>
      </c>
      <c r="T16" s="46"/>
      <c r="U16" s="47" t="str">
        <f>VLOOKUP(S16&amp;"1",'細工'!$D$1:$F$123,3,FALSE)</f>
        <v>柏　　原</v>
      </c>
    </row>
    <row r="17" spans="2:21" ht="13.5">
      <c r="B17" s="152">
        <f>SUM(C17:C18)</f>
        <v>11</v>
      </c>
      <c r="C17" s="27">
        <v>7</v>
      </c>
      <c r="D17" s="27" t="s">
        <v>57</v>
      </c>
      <c r="E17" s="27">
        <v>4</v>
      </c>
      <c r="F17" s="154">
        <f>SUM(E17:E18)</f>
        <v>6</v>
      </c>
      <c r="G17" s="152">
        <f>SUM(H17:H18)</f>
        <v>31</v>
      </c>
      <c r="H17" s="27">
        <v>11</v>
      </c>
      <c r="I17" s="27" t="s">
        <v>57</v>
      </c>
      <c r="J17" s="27">
        <v>7</v>
      </c>
      <c r="K17" s="154">
        <f>SUM(J17:J18)</f>
        <v>17</v>
      </c>
      <c r="L17" s="152">
        <f>SUM(M17:M18)</f>
        <v>22</v>
      </c>
      <c r="M17" s="27">
        <v>13</v>
      </c>
      <c r="N17" s="27" t="s">
        <v>57</v>
      </c>
      <c r="O17" s="27">
        <v>6</v>
      </c>
      <c r="P17" s="154">
        <f>SUM(O17:O18)</f>
        <v>10</v>
      </c>
      <c r="Q17" s="152">
        <f>SUM(R17:R18)</f>
        <v>25</v>
      </c>
      <c r="R17" s="27">
        <v>16</v>
      </c>
      <c r="S17" s="27" t="s">
        <v>57</v>
      </c>
      <c r="T17" s="27">
        <v>0</v>
      </c>
      <c r="U17" s="154">
        <f>SUM(T17:T18)</f>
        <v>9</v>
      </c>
    </row>
    <row r="18" spans="2:21" ht="14.25" thickBot="1">
      <c r="B18" s="153"/>
      <c r="C18" s="48">
        <v>4</v>
      </c>
      <c r="D18" s="48"/>
      <c r="E18" s="48">
        <v>2</v>
      </c>
      <c r="F18" s="155"/>
      <c r="G18" s="153"/>
      <c r="H18" s="48">
        <v>20</v>
      </c>
      <c r="I18" s="48"/>
      <c r="J18" s="48">
        <v>10</v>
      </c>
      <c r="K18" s="155"/>
      <c r="L18" s="153"/>
      <c r="M18" s="48">
        <v>9</v>
      </c>
      <c r="N18" s="48"/>
      <c r="O18" s="48">
        <v>4</v>
      </c>
      <c r="P18" s="155"/>
      <c r="Q18" s="153"/>
      <c r="R18" s="48">
        <v>9</v>
      </c>
      <c r="S18" s="48"/>
      <c r="T18" s="48">
        <v>9</v>
      </c>
      <c r="U18" s="155"/>
    </row>
    <row r="22" spans="2:12" s="63" customFormat="1" ht="19.5" thickBot="1">
      <c r="B22" s="63" t="s">
        <v>61</v>
      </c>
      <c r="L22" s="63" t="s">
        <v>62</v>
      </c>
    </row>
    <row r="23" spans="2:21" ht="13.5">
      <c r="B23" s="78" t="str">
        <f>VLOOKUP(D23&amp;"1",'細工'!$D$1:$F$123,2,FALSE)</f>
        <v>神戸国際附</v>
      </c>
      <c r="C23" s="46"/>
      <c r="D23" s="46">
        <v>9</v>
      </c>
      <c r="E23" s="46"/>
      <c r="F23" s="47" t="str">
        <f>IF(B4=F4,"***未定***",IF(B4&gt;F4,B3,F3))</f>
        <v>北　須　磨</v>
      </c>
      <c r="G23" s="78" t="str">
        <f>IF(G4=K4,"***未定***",IF(G4&gt;K4,G3,K3))</f>
        <v>東播工業</v>
      </c>
      <c r="H23" s="46"/>
      <c r="I23" s="46">
        <v>10</v>
      </c>
      <c r="J23" s="46"/>
      <c r="K23" s="47" t="str">
        <f>VLOOKUP(I23&amp;"1",'細工'!$D$1:$F$123,3,FALSE)</f>
        <v>三田学園</v>
      </c>
      <c r="L23" s="86" t="str">
        <f>VLOOKUP(N23&amp;"1",'細工'!$D$1:$F$123,2,FALSE)</f>
        <v>夙　　川</v>
      </c>
      <c r="M23" s="46"/>
      <c r="N23" s="46" t="s">
        <v>15</v>
      </c>
      <c r="O23" s="46"/>
      <c r="P23" s="47" t="str">
        <f>IF(L4=P4,"***未定***",IF(L4&gt;P4,L3,P3))</f>
        <v>県立伊丹</v>
      </c>
      <c r="Q23" s="45" t="str">
        <f>IF(Q4=U4,"***未定***",IF(Q4&gt;U4,Q3,U3))</f>
        <v>県立尼崎</v>
      </c>
      <c r="R23" s="46"/>
      <c r="S23" s="46" t="s">
        <v>16</v>
      </c>
      <c r="T23" s="46"/>
      <c r="U23" s="87" t="str">
        <f>VLOOKUP(S23&amp;"1",'細工'!$D$1:$F$123,3,FALSE)</f>
        <v>親　　和</v>
      </c>
    </row>
    <row r="24" spans="2:21" ht="13.5">
      <c r="B24" s="152">
        <f>SUM(C24:C25)</f>
        <v>57</v>
      </c>
      <c r="C24" s="27">
        <v>27</v>
      </c>
      <c r="D24" s="27" t="s">
        <v>57</v>
      </c>
      <c r="E24" s="27">
        <v>4</v>
      </c>
      <c r="F24" s="154">
        <f>SUM(E24:E25)</f>
        <v>13</v>
      </c>
      <c r="G24" s="152">
        <f>SUM(H24:H25)</f>
        <v>19</v>
      </c>
      <c r="H24" s="27">
        <v>9</v>
      </c>
      <c r="I24" s="27" t="s">
        <v>57</v>
      </c>
      <c r="J24" s="27">
        <v>9</v>
      </c>
      <c r="K24" s="154">
        <f>SUM(J24:J25)</f>
        <v>15</v>
      </c>
      <c r="L24" s="152">
        <f>SUM(M24:M25)</f>
        <v>37</v>
      </c>
      <c r="M24" s="27">
        <v>23</v>
      </c>
      <c r="N24" s="27" t="s">
        <v>57</v>
      </c>
      <c r="O24" s="27">
        <v>1</v>
      </c>
      <c r="P24" s="154">
        <f>SUM(O24:O25)</f>
        <v>5</v>
      </c>
      <c r="Q24" s="152">
        <f>SUM(R24:R25)</f>
        <v>10</v>
      </c>
      <c r="R24" s="27">
        <v>5</v>
      </c>
      <c r="S24" s="27" t="s">
        <v>57</v>
      </c>
      <c r="T24" s="27">
        <v>9</v>
      </c>
      <c r="U24" s="154">
        <f>SUM(T24:T25)</f>
        <v>26</v>
      </c>
    </row>
    <row r="25" spans="2:21" ht="14.25" thickBot="1">
      <c r="B25" s="152"/>
      <c r="C25" s="27">
        <v>30</v>
      </c>
      <c r="D25" s="27" t="s">
        <v>58</v>
      </c>
      <c r="E25" s="27">
        <v>9</v>
      </c>
      <c r="F25" s="154"/>
      <c r="G25" s="152"/>
      <c r="H25" s="27">
        <v>10</v>
      </c>
      <c r="I25" s="27" t="s">
        <v>58</v>
      </c>
      <c r="J25" s="27">
        <v>6</v>
      </c>
      <c r="K25" s="154"/>
      <c r="L25" s="152"/>
      <c r="M25" s="27">
        <v>14</v>
      </c>
      <c r="N25" s="27" t="s">
        <v>58</v>
      </c>
      <c r="O25" s="27">
        <v>4</v>
      </c>
      <c r="P25" s="154"/>
      <c r="Q25" s="152"/>
      <c r="R25" s="27">
        <v>5</v>
      </c>
      <c r="S25" s="27" t="s">
        <v>58</v>
      </c>
      <c r="T25" s="27">
        <v>17</v>
      </c>
      <c r="U25" s="154"/>
    </row>
    <row r="26" spans="2:21" ht="13.5">
      <c r="B26" s="78" t="str">
        <f>VLOOKUP(D26&amp;"1",'細工'!$D$1:$F$123,2,FALSE)</f>
        <v>県立尼崎</v>
      </c>
      <c r="C26" s="46"/>
      <c r="D26" s="46">
        <v>11</v>
      </c>
      <c r="E26" s="46"/>
      <c r="F26" s="47" t="str">
        <f>IF(B9=F9,"***未定***",IF(B9&gt;F9,B8,F8))</f>
        <v>東　播　磨</v>
      </c>
      <c r="G26" s="45" t="str">
        <f>IF(G9=K9,"***未定***",IF(G9&gt;K9,G8,K8))</f>
        <v>村野工業</v>
      </c>
      <c r="H26" s="46"/>
      <c r="I26" s="46">
        <v>12</v>
      </c>
      <c r="J26" s="46"/>
      <c r="K26" s="80" t="str">
        <f>VLOOKUP(I26&amp;"1",'細工'!$D$1:$F$123,3,FALSE)</f>
        <v>兵　庫　工</v>
      </c>
      <c r="L26" s="45" t="str">
        <f>VLOOKUP(N26&amp;"1",'細工'!$D$1:$F$123,2,FALSE)</f>
        <v>須　磨　東</v>
      </c>
      <c r="M26" s="46"/>
      <c r="N26" s="46" t="s">
        <v>17</v>
      </c>
      <c r="O26" s="46"/>
      <c r="P26" s="87" t="str">
        <f>IF(L9=P9,"***未定***",IF(L9&gt;P9,L8,P8))</f>
        <v>明　石　北</v>
      </c>
      <c r="Q26" s="45" t="str">
        <f>IF(Q9=U9,"***未定***",IF(Q9&gt;U9,Q8,U8))</f>
        <v>園田学園</v>
      </c>
      <c r="R26" s="46"/>
      <c r="S26" s="46" t="s">
        <v>18</v>
      </c>
      <c r="T26" s="46"/>
      <c r="U26" s="87" t="str">
        <f>VLOOKUP(S26&amp;"1",'細工'!$D$1:$F$123,3,FALSE)</f>
        <v>神戸星城</v>
      </c>
    </row>
    <row r="27" spans="2:21" ht="13.5">
      <c r="B27" s="152">
        <f>SUM(C27:C28)</f>
        <v>27</v>
      </c>
      <c r="C27" s="27">
        <v>13</v>
      </c>
      <c r="D27" s="27" t="s">
        <v>57</v>
      </c>
      <c r="E27" s="27">
        <v>6</v>
      </c>
      <c r="F27" s="154">
        <f>SUM(E27:E28)</f>
        <v>17</v>
      </c>
      <c r="G27" s="152">
        <f>SUM(H27:H28)</f>
        <v>23</v>
      </c>
      <c r="H27" s="27">
        <v>14</v>
      </c>
      <c r="I27" s="27" t="s">
        <v>57</v>
      </c>
      <c r="J27" s="27">
        <v>12</v>
      </c>
      <c r="K27" s="154">
        <f>SUM(J27:J28)</f>
        <v>26</v>
      </c>
      <c r="L27" s="152">
        <f>SUM(M27:M28)</f>
        <v>7</v>
      </c>
      <c r="M27" s="27">
        <v>3</v>
      </c>
      <c r="N27" s="27" t="s">
        <v>57</v>
      </c>
      <c r="O27" s="27">
        <v>4</v>
      </c>
      <c r="P27" s="154">
        <f>SUM(O27:O28)</f>
        <v>11</v>
      </c>
      <c r="Q27" s="152">
        <f>SUM(R27:R28)</f>
        <v>10</v>
      </c>
      <c r="R27" s="27">
        <v>5</v>
      </c>
      <c r="S27" s="27" t="s">
        <v>57</v>
      </c>
      <c r="T27" s="27">
        <v>15</v>
      </c>
      <c r="U27" s="154">
        <f>SUM(T27:T28)</f>
        <v>27</v>
      </c>
    </row>
    <row r="28" spans="2:21" ht="14.25" thickBot="1">
      <c r="B28" s="152"/>
      <c r="C28" s="27">
        <v>14</v>
      </c>
      <c r="D28" s="27" t="s">
        <v>58</v>
      </c>
      <c r="E28" s="27">
        <v>11</v>
      </c>
      <c r="F28" s="154"/>
      <c r="G28" s="152"/>
      <c r="H28" s="27">
        <v>9</v>
      </c>
      <c r="I28" s="27" t="s">
        <v>58</v>
      </c>
      <c r="J28" s="27">
        <v>14</v>
      </c>
      <c r="K28" s="154"/>
      <c r="L28" s="152"/>
      <c r="M28" s="27">
        <v>4</v>
      </c>
      <c r="N28" s="27" t="s">
        <v>58</v>
      </c>
      <c r="O28" s="27">
        <v>7</v>
      </c>
      <c r="P28" s="154"/>
      <c r="Q28" s="152"/>
      <c r="R28" s="27">
        <v>5</v>
      </c>
      <c r="S28" s="27" t="s">
        <v>58</v>
      </c>
      <c r="T28" s="27">
        <v>12</v>
      </c>
      <c r="U28" s="154"/>
    </row>
    <row r="29" spans="2:21" ht="13.5">
      <c r="B29" s="78" t="str">
        <f>VLOOKUP(D29&amp;"1",'細工'!$D$1:$F$123,2,FALSE)</f>
        <v>育　　英</v>
      </c>
      <c r="C29" s="46"/>
      <c r="D29" s="46">
        <v>13</v>
      </c>
      <c r="E29" s="46"/>
      <c r="F29" s="47" t="str">
        <f>IF(B12=F12,"***未定***",IF(B12&gt;F12,B11,F11))</f>
        <v>甲陽学院</v>
      </c>
      <c r="G29" s="45" t="str">
        <f>IF(G12=K12,"***未定***",IF(G12&gt;K12,G11,K11))</f>
        <v>明石清水</v>
      </c>
      <c r="H29" s="46"/>
      <c r="I29" s="46">
        <v>14</v>
      </c>
      <c r="J29" s="46"/>
      <c r="K29" s="80" t="str">
        <f>VLOOKUP(I29&amp;"1",'細工'!$D$1:$F$123,3,FALSE)</f>
        <v>明　　石</v>
      </c>
      <c r="L29" s="86" t="str">
        <f>VLOOKUP(N29&amp;"1",'細工'!$D$1:$F$123,2,FALSE)</f>
        <v>武庫川大附</v>
      </c>
      <c r="M29" s="46"/>
      <c r="N29" s="46" t="s">
        <v>45</v>
      </c>
      <c r="O29" s="46"/>
      <c r="P29" s="47" t="str">
        <f>IF(L12=P12,"***未定***",IF(L12&gt;P12,L11,P11))</f>
        <v>川西緑台</v>
      </c>
      <c r="Q29" s="45" t="str">
        <f>IF(Q12=U12,"***未定***",IF(Q12&gt;U12,Q11,U11))</f>
        <v>葺　　合</v>
      </c>
      <c r="R29" s="46"/>
      <c r="S29" s="46" t="s">
        <v>46</v>
      </c>
      <c r="T29" s="46"/>
      <c r="U29" s="87" t="str">
        <f>VLOOKUP(S29&amp;"1",'細工'!$D$1:$F$123,3,FALSE)</f>
        <v>加古川北</v>
      </c>
    </row>
    <row r="30" spans="2:21" ht="13.5">
      <c r="B30" s="152">
        <f>SUM(C30:C31)</f>
        <v>43</v>
      </c>
      <c r="C30" s="27">
        <v>22</v>
      </c>
      <c r="D30" s="27" t="s">
        <v>57</v>
      </c>
      <c r="E30" s="27">
        <v>2</v>
      </c>
      <c r="F30" s="154">
        <f>SUM(E30:E31)</f>
        <v>7</v>
      </c>
      <c r="G30" s="152">
        <f>SUM(H30:H31)</f>
        <v>15</v>
      </c>
      <c r="H30" s="27">
        <v>9</v>
      </c>
      <c r="I30" s="27" t="s">
        <v>57</v>
      </c>
      <c r="J30" s="27">
        <v>14</v>
      </c>
      <c r="K30" s="154">
        <f>SUM(J30:J31)</f>
        <v>29</v>
      </c>
      <c r="L30" s="152">
        <f>SUM(M30:M31)</f>
        <v>40</v>
      </c>
      <c r="M30" s="27">
        <v>15</v>
      </c>
      <c r="N30" s="27" t="s">
        <v>57</v>
      </c>
      <c r="O30" s="27">
        <v>3</v>
      </c>
      <c r="P30" s="154">
        <f>SUM(O30:O31)</f>
        <v>6</v>
      </c>
      <c r="Q30" s="152">
        <f>SUM(R30:R31)</f>
        <v>6</v>
      </c>
      <c r="R30" s="27">
        <v>3</v>
      </c>
      <c r="S30" s="27" t="s">
        <v>57</v>
      </c>
      <c r="T30" s="27">
        <v>4</v>
      </c>
      <c r="U30" s="154">
        <f>SUM(T30:T31)</f>
        <v>10</v>
      </c>
    </row>
    <row r="31" spans="2:21" ht="14.25" thickBot="1">
      <c r="B31" s="152"/>
      <c r="C31" s="27">
        <v>21</v>
      </c>
      <c r="D31" s="27" t="s">
        <v>58</v>
      </c>
      <c r="E31" s="27">
        <v>5</v>
      </c>
      <c r="F31" s="154"/>
      <c r="G31" s="152"/>
      <c r="H31" s="27">
        <v>6</v>
      </c>
      <c r="I31" s="27" t="s">
        <v>58</v>
      </c>
      <c r="J31" s="27">
        <v>15</v>
      </c>
      <c r="K31" s="154"/>
      <c r="L31" s="152"/>
      <c r="M31" s="27">
        <v>25</v>
      </c>
      <c r="N31" s="27" t="s">
        <v>58</v>
      </c>
      <c r="O31" s="27">
        <v>3</v>
      </c>
      <c r="P31" s="154"/>
      <c r="Q31" s="152"/>
      <c r="R31" s="27">
        <v>3</v>
      </c>
      <c r="S31" s="27" t="s">
        <v>58</v>
      </c>
      <c r="T31" s="27">
        <v>6</v>
      </c>
      <c r="U31" s="154"/>
    </row>
    <row r="32" spans="2:21" ht="13.5">
      <c r="B32" s="78" t="str">
        <f>VLOOKUP(D32&amp;"1",'細工'!$D$1:$F$123,2,FALSE)</f>
        <v>長　　田</v>
      </c>
      <c r="C32" s="46"/>
      <c r="D32" s="46">
        <v>15</v>
      </c>
      <c r="E32" s="46"/>
      <c r="F32" s="47" t="str">
        <f>IF(B17=F17,"***未定***",IF(B17&gt;F17,B16,F16))</f>
        <v>神戸科技</v>
      </c>
      <c r="G32" s="45" t="str">
        <f>IF(G17=K17,"***未定***",IF(G17&gt;K17,G16,K16))</f>
        <v>明　石　北</v>
      </c>
      <c r="H32" s="46"/>
      <c r="I32" s="46">
        <v>16</v>
      </c>
      <c r="J32" s="46"/>
      <c r="K32" s="80" t="str">
        <f>VLOOKUP(I32&amp;"1",'細工'!$D$1:$F$123,3,FALSE)</f>
        <v>高　砂　南</v>
      </c>
      <c r="L32" s="86" t="str">
        <f>VLOOKUP(N32&amp;"1",'細工'!$D$1:$F$123,2,FALSE)</f>
        <v>川西北陵</v>
      </c>
      <c r="M32" s="46"/>
      <c r="N32" s="46" t="s">
        <v>47</v>
      </c>
      <c r="O32" s="46"/>
      <c r="P32" s="47" t="str">
        <f>IF(L17=P17,"***未定***",IF(L17&gt;P17,L16,P16))</f>
        <v>市立西宮</v>
      </c>
      <c r="Q32" s="45" t="str">
        <f>IF(Q17=U17,"***未定***",IF(Q17&gt;U17,Q16,U16))</f>
        <v>兵庫工業</v>
      </c>
      <c r="R32" s="46"/>
      <c r="S32" s="46" t="s">
        <v>48</v>
      </c>
      <c r="T32" s="46"/>
      <c r="U32" s="87" t="str">
        <f>VLOOKUP(S32&amp;"1",'細工'!$D$1:$F$123,3,FALSE)</f>
        <v>明　　石</v>
      </c>
    </row>
    <row r="33" spans="2:21" ht="13.5">
      <c r="B33" s="152">
        <f>SUM(C33:C34)</f>
        <v>23</v>
      </c>
      <c r="C33" s="27">
        <v>9</v>
      </c>
      <c r="D33" s="27" t="s">
        <v>57</v>
      </c>
      <c r="E33" s="27">
        <v>9</v>
      </c>
      <c r="F33" s="154">
        <f>SUM(E33:E34)</f>
        <v>16</v>
      </c>
      <c r="G33" s="152">
        <f>SUM(H33:H34)</f>
        <v>20</v>
      </c>
      <c r="H33" s="27">
        <v>6</v>
      </c>
      <c r="I33" s="27" t="s">
        <v>57</v>
      </c>
      <c r="J33" s="27">
        <v>15</v>
      </c>
      <c r="K33" s="154">
        <f>SUM(J33:J34)</f>
        <v>29</v>
      </c>
      <c r="L33" s="152">
        <f>SUM(M33:M34)</f>
        <v>22</v>
      </c>
      <c r="M33" s="27">
        <v>14</v>
      </c>
      <c r="N33" s="27" t="s">
        <v>57</v>
      </c>
      <c r="O33" s="27">
        <v>1</v>
      </c>
      <c r="P33" s="154">
        <f>SUM(O33:O34)</f>
        <v>3</v>
      </c>
      <c r="Q33" s="152">
        <f>SUM(R33:R34)</f>
        <v>4</v>
      </c>
      <c r="R33" s="27">
        <v>4</v>
      </c>
      <c r="S33" s="27" t="s">
        <v>57</v>
      </c>
      <c r="T33" s="27">
        <v>23</v>
      </c>
      <c r="U33" s="154">
        <f>SUM(T33:T34)</f>
        <v>45</v>
      </c>
    </row>
    <row r="34" spans="2:21" ht="14.25" thickBot="1">
      <c r="B34" s="153"/>
      <c r="C34" s="75">
        <v>14</v>
      </c>
      <c r="D34" s="75" t="s">
        <v>58</v>
      </c>
      <c r="E34" s="75">
        <v>7</v>
      </c>
      <c r="F34" s="155"/>
      <c r="G34" s="153"/>
      <c r="H34" s="75">
        <v>14</v>
      </c>
      <c r="I34" s="75" t="s">
        <v>58</v>
      </c>
      <c r="J34" s="75">
        <v>14</v>
      </c>
      <c r="K34" s="155"/>
      <c r="L34" s="153"/>
      <c r="M34" s="75">
        <v>8</v>
      </c>
      <c r="N34" s="75" t="s">
        <v>58</v>
      </c>
      <c r="O34" s="75">
        <v>2</v>
      </c>
      <c r="P34" s="155"/>
      <c r="Q34" s="153"/>
      <c r="R34" s="75">
        <v>0</v>
      </c>
      <c r="S34" s="75" t="s">
        <v>58</v>
      </c>
      <c r="T34" s="75">
        <v>22</v>
      </c>
      <c r="U34" s="155"/>
    </row>
    <row r="38" spans="2:12" s="63" customFormat="1" ht="19.5" thickBot="1">
      <c r="B38" s="88" t="s">
        <v>164</v>
      </c>
      <c r="L38" s="88" t="s">
        <v>165</v>
      </c>
    </row>
    <row r="39" spans="2:16" ht="13.5">
      <c r="B39" s="78" t="str">
        <f>IF(B24=F24,"***未定***",IF(B24&gt;F24,B23,F23))</f>
        <v>神戸国際附</v>
      </c>
      <c r="C39" s="46"/>
      <c r="D39" s="46">
        <v>17</v>
      </c>
      <c r="E39" s="46"/>
      <c r="F39" s="47" t="str">
        <f>IF(G24=K24,"***未定***",IF(G24&gt;K24,G23,K23))</f>
        <v>東播工業</v>
      </c>
      <c r="L39" s="78" t="str">
        <f>IF(L24=P24,"***未定***",IF(L24&gt;P24,L23,P23))</f>
        <v>夙　　川</v>
      </c>
      <c r="M39" s="46"/>
      <c r="N39" s="46" t="s">
        <v>23</v>
      </c>
      <c r="O39" s="46"/>
      <c r="P39" s="47" t="str">
        <f>IF(Q24=U24,"***未定***",IF(Q24&gt;U24,Q23,U23))</f>
        <v>親　　和</v>
      </c>
    </row>
    <row r="40" spans="2:16" ht="13.5">
      <c r="B40" s="152">
        <f>SUM(C40:C41)</f>
        <v>43</v>
      </c>
      <c r="C40" s="27">
        <v>20</v>
      </c>
      <c r="D40" s="27" t="s">
        <v>57</v>
      </c>
      <c r="E40" s="27">
        <v>4</v>
      </c>
      <c r="F40" s="154">
        <f>SUM(E40:E41)</f>
        <v>14</v>
      </c>
      <c r="L40" s="152">
        <f>SUM(M40:M41)</f>
        <v>30</v>
      </c>
      <c r="M40" s="27">
        <v>12</v>
      </c>
      <c r="N40" s="27" t="s">
        <v>57</v>
      </c>
      <c r="O40" s="27">
        <v>3</v>
      </c>
      <c r="P40" s="154">
        <f>SUM(O40:O41)</f>
        <v>10</v>
      </c>
    </row>
    <row r="41" spans="2:16" ht="14.25" thickBot="1">
      <c r="B41" s="152"/>
      <c r="C41" s="27">
        <v>23</v>
      </c>
      <c r="D41" s="27" t="s">
        <v>58</v>
      </c>
      <c r="E41" s="27">
        <v>10</v>
      </c>
      <c r="F41" s="154"/>
      <c r="L41" s="152"/>
      <c r="M41" s="27">
        <v>18</v>
      </c>
      <c r="N41" s="27" t="s">
        <v>58</v>
      </c>
      <c r="O41" s="27">
        <v>7</v>
      </c>
      <c r="P41" s="154"/>
    </row>
    <row r="42" spans="2:16" ht="13.5">
      <c r="B42" s="78" t="str">
        <f>IF(B27=F27,"***未定***",IF(B27&gt;F27,B26,F26))</f>
        <v>県立尼崎</v>
      </c>
      <c r="C42" s="46"/>
      <c r="D42" s="46">
        <v>19</v>
      </c>
      <c r="E42" s="46"/>
      <c r="F42" s="47" t="str">
        <f>IF(G27=K27,"***未定***",IF(G27&gt;K27,G26,K26))</f>
        <v>兵　庫　工</v>
      </c>
      <c r="L42" s="45" t="str">
        <f>IF(L27=P27,"***未定***",IF(L27&gt;P27,L26,P26))</f>
        <v>明　石　北</v>
      </c>
      <c r="M42" s="46"/>
      <c r="N42" s="46" t="s">
        <v>51</v>
      </c>
      <c r="O42" s="46"/>
      <c r="P42" s="80" t="str">
        <f>IF(Q27=U27,"***未定***",IF(Q27&gt;U27,Q26,U26))</f>
        <v>神戸星城</v>
      </c>
    </row>
    <row r="43" spans="2:16" ht="13.5">
      <c r="B43" s="152">
        <f>SUM(C43:C44)</f>
        <v>23</v>
      </c>
      <c r="C43" s="27">
        <v>11</v>
      </c>
      <c r="D43" s="27" t="s">
        <v>57</v>
      </c>
      <c r="E43" s="27">
        <v>8</v>
      </c>
      <c r="F43" s="154">
        <f>SUM(E43:E44)</f>
        <v>20</v>
      </c>
      <c r="L43" s="152">
        <f>SUM(M43:M44)</f>
        <v>1</v>
      </c>
      <c r="M43" s="27">
        <v>0</v>
      </c>
      <c r="N43" s="27" t="s">
        <v>57</v>
      </c>
      <c r="O43" s="27">
        <v>20</v>
      </c>
      <c r="P43" s="154">
        <f>SUM(O43:O44)</f>
        <v>45</v>
      </c>
    </row>
    <row r="44" spans="2:16" ht="14.25" thickBot="1">
      <c r="B44" s="152"/>
      <c r="C44" s="27">
        <v>12</v>
      </c>
      <c r="D44" s="27" t="s">
        <v>58</v>
      </c>
      <c r="E44" s="27">
        <v>12</v>
      </c>
      <c r="F44" s="154"/>
      <c r="L44" s="152"/>
      <c r="M44" s="27">
        <v>1</v>
      </c>
      <c r="N44" s="27" t="s">
        <v>58</v>
      </c>
      <c r="O44" s="27">
        <v>25</v>
      </c>
      <c r="P44" s="154"/>
    </row>
    <row r="45" spans="2:21" ht="13.5">
      <c r="B45" s="78" t="str">
        <f>IF(B30=F30,"***未定***",IF(B30&gt;F30,B29,F29))</f>
        <v>育　　英</v>
      </c>
      <c r="C45" s="46"/>
      <c r="D45" s="46">
        <v>18</v>
      </c>
      <c r="E45" s="46"/>
      <c r="F45" s="47" t="str">
        <f>IF(G30=K30,"***未定***",IF(G30&gt;K30,G29,K29))</f>
        <v>明　　石</v>
      </c>
      <c r="G45" s="27"/>
      <c r="H45" s="64"/>
      <c r="I45" s="64"/>
      <c r="J45" s="64"/>
      <c r="K45" s="27"/>
      <c r="L45" s="78" t="str">
        <f>IF(L30=P30,"***未定***",IF(L30&gt;P30,L29,P29))</f>
        <v>武庫川大附</v>
      </c>
      <c r="M45" s="46"/>
      <c r="N45" s="46" t="s">
        <v>24</v>
      </c>
      <c r="O45" s="46"/>
      <c r="P45" s="47" t="str">
        <f>IF(Q30=U30,"***未定***",IF(Q30&gt;U30,Q29,U29))</f>
        <v>加古川北</v>
      </c>
      <c r="Q45" s="27"/>
      <c r="R45" s="64"/>
      <c r="S45" s="64"/>
      <c r="T45" s="64"/>
      <c r="U45" s="27"/>
    </row>
    <row r="46" spans="2:21" ht="13.5">
      <c r="B46" s="152">
        <f>SUM(C46:C47)</f>
        <v>27</v>
      </c>
      <c r="C46" s="27">
        <v>12</v>
      </c>
      <c r="D46" s="27" t="s">
        <v>57</v>
      </c>
      <c r="E46" s="27">
        <v>4</v>
      </c>
      <c r="F46" s="154">
        <f>SUM(E46:E47)</f>
        <v>15</v>
      </c>
      <c r="G46" s="27"/>
      <c r="H46" s="64"/>
      <c r="I46" s="64"/>
      <c r="J46" s="64"/>
      <c r="K46" s="27"/>
      <c r="L46" s="152">
        <f>SUM(M46:M47)</f>
        <v>27</v>
      </c>
      <c r="M46" s="27">
        <v>15</v>
      </c>
      <c r="N46" s="27" t="s">
        <v>57</v>
      </c>
      <c r="O46" s="27">
        <v>1</v>
      </c>
      <c r="P46" s="154">
        <f>SUM(O46:O47)</f>
        <v>3</v>
      </c>
      <c r="Q46" s="27"/>
      <c r="R46" s="64"/>
      <c r="S46" s="64"/>
      <c r="T46" s="64"/>
      <c r="U46" s="27"/>
    </row>
    <row r="47" spans="2:21" ht="14.25" thickBot="1">
      <c r="B47" s="152"/>
      <c r="C47" s="27">
        <v>15</v>
      </c>
      <c r="D47" s="27" t="s">
        <v>58</v>
      </c>
      <c r="E47" s="27">
        <v>11</v>
      </c>
      <c r="F47" s="154"/>
      <c r="G47" s="27"/>
      <c r="H47" s="64"/>
      <c r="I47" s="64"/>
      <c r="J47" s="64"/>
      <c r="K47" s="27"/>
      <c r="L47" s="152"/>
      <c r="M47" s="27">
        <v>12</v>
      </c>
      <c r="N47" s="27" t="s">
        <v>58</v>
      </c>
      <c r="O47" s="27">
        <v>2</v>
      </c>
      <c r="P47" s="154"/>
      <c r="Q47" s="27"/>
      <c r="R47" s="64"/>
      <c r="S47" s="64"/>
      <c r="T47" s="64"/>
      <c r="U47" s="27"/>
    </row>
    <row r="48" spans="2:21" ht="13.5">
      <c r="B48" s="45" t="str">
        <f>IF(B33=F33,"***未定***",IF(B33&gt;F33,B32,F32))</f>
        <v>長　　田</v>
      </c>
      <c r="C48" s="46"/>
      <c r="D48" s="46">
        <v>20</v>
      </c>
      <c r="E48" s="46"/>
      <c r="F48" s="80" t="str">
        <f>IF(G33=K33,"***未定***",IF(G33&gt;K33,G32,K32))</f>
        <v>高　砂　南</v>
      </c>
      <c r="G48" s="27"/>
      <c r="H48" s="64"/>
      <c r="I48" s="64"/>
      <c r="J48" s="64"/>
      <c r="K48" s="27"/>
      <c r="L48" s="45" t="str">
        <f>IF(L33=P33,"***未定***",IF(L33&gt;P33,L32,P32))</f>
        <v>川西北陵</v>
      </c>
      <c r="M48" s="46"/>
      <c r="N48" s="46" t="s">
        <v>52</v>
      </c>
      <c r="O48" s="46"/>
      <c r="P48" s="80" t="str">
        <f>IF(Q33=U33,"***未定***",IF(Q33&gt;U33,Q32,U32))</f>
        <v>明　　石</v>
      </c>
      <c r="Q48" s="27"/>
      <c r="R48" s="64"/>
      <c r="S48" s="64"/>
      <c r="T48" s="64"/>
      <c r="U48" s="27"/>
    </row>
    <row r="49" spans="2:21" ht="13.5">
      <c r="B49" s="152">
        <f>SUM(C49:C50)</f>
        <v>18</v>
      </c>
      <c r="C49" s="27">
        <v>8</v>
      </c>
      <c r="D49" s="27" t="s">
        <v>57</v>
      </c>
      <c r="E49" s="27">
        <v>26</v>
      </c>
      <c r="F49" s="154">
        <f>SUM(E49:E50)</f>
        <v>46</v>
      </c>
      <c r="G49" s="27"/>
      <c r="H49" s="64"/>
      <c r="I49" s="64"/>
      <c r="J49" s="64"/>
      <c r="K49" s="27"/>
      <c r="L49" s="152">
        <f>SUM(M49:M50)</f>
        <v>7</v>
      </c>
      <c r="M49" s="27">
        <v>3</v>
      </c>
      <c r="N49" s="27" t="s">
        <v>57</v>
      </c>
      <c r="O49" s="27">
        <v>16</v>
      </c>
      <c r="P49" s="154">
        <f>SUM(O49:O50)</f>
        <v>35</v>
      </c>
      <c r="Q49" s="27"/>
      <c r="R49" s="64"/>
      <c r="S49" s="64"/>
      <c r="T49" s="64"/>
      <c r="U49" s="27"/>
    </row>
    <row r="50" spans="2:21" ht="14.25" thickBot="1">
      <c r="B50" s="153"/>
      <c r="C50" s="75">
        <v>10</v>
      </c>
      <c r="D50" s="75" t="s">
        <v>58</v>
      </c>
      <c r="E50" s="75">
        <v>20</v>
      </c>
      <c r="F50" s="155"/>
      <c r="G50" s="27"/>
      <c r="H50" s="64"/>
      <c r="I50" s="64"/>
      <c r="J50" s="64"/>
      <c r="K50" s="27"/>
      <c r="L50" s="153"/>
      <c r="M50" s="75">
        <v>4</v>
      </c>
      <c r="N50" s="75" t="s">
        <v>58</v>
      </c>
      <c r="O50" s="75">
        <v>19</v>
      </c>
      <c r="P50" s="155"/>
      <c r="Q50" s="27"/>
      <c r="R50" s="64"/>
      <c r="S50" s="64"/>
      <c r="T50" s="64"/>
      <c r="U50" s="27"/>
    </row>
    <row r="51" spans="2:21" ht="13.5">
      <c r="B51" s="27"/>
      <c r="C51" s="64"/>
      <c r="D51" s="64"/>
      <c r="E51" s="64"/>
      <c r="F51" s="27"/>
      <c r="G51" s="27"/>
      <c r="H51" s="64"/>
      <c r="I51" s="64"/>
      <c r="J51" s="64"/>
      <c r="K51" s="27"/>
      <c r="L51" s="27"/>
      <c r="M51" s="64"/>
      <c r="N51" s="64"/>
      <c r="O51" s="64"/>
      <c r="P51" s="27"/>
      <c r="Q51" s="27"/>
      <c r="R51" s="64"/>
      <c r="S51" s="64"/>
      <c r="T51" s="64"/>
      <c r="U51" s="27"/>
    </row>
    <row r="52" spans="2:21" ht="13.5">
      <c r="B52" s="27"/>
      <c r="C52" s="64"/>
      <c r="D52" s="64"/>
      <c r="E52" s="64"/>
      <c r="F52" s="27"/>
      <c r="G52" s="27"/>
      <c r="H52" s="64"/>
      <c r="I52" s="64"/>
      <c r="J52" s="64"/>
      <c r="K52" s="27"/>
      <c r="L52" s="27"/>
      <c r="M52" s="64"/>
      <c r="N52" s="64"/>
      <c r="O52" s="64"/>
      <c r="P52" s="27"/>
      <c r="Q52" s="27"/>
      <c r="R52" s="64"/>
      <c r="S52" s="64"/>
      <c r="T52" s="64"/>
      <c r="U52" s="27"/>
    </row>
    <row r="53" spans="2:21" ht="13.5">
      <c r="B53" s="27"/>
      <c r="C53" s="64"/>
      <c r="D53" s="64"/>
      <c r="E53" s="64"/>
      <c r="F53" s="27"/>
      <c r="G53" s="27"/>
      <c r="H53" s="64"/>
      <c r="I53" s="64"/>
      <c r="J53" s="64"/>
      <c r="K53" s="27"/>
      <c r="L53" s="27"/>
      <c r="M53" s="64"/>
      <c r="N53" s="64"/>
      <c r="O53" s="64"/>
      <c r="P53" s="27"/>
      <c r="Q53" s="27"/>
      <c r="R53" s="64"/>
      <c r="S53" s="64"/>
      <c r="T53" s="64"/>
      <c r="U53" s="27"/>
    </row>
    <row r="54" spans="2:12" s="63" customFormat="1" ht="19.5" thickBot="1">
      <c r="B54" s="91" t="s">
        <v>171</v>
      </c>
      <c r="L54" s="91" t="s">
        <v>170</v>
      </c>
    </row>
    <row r="55" spans="2:21" ht="13.5">
      <c r="B55" s="89" t="str">
        <f>IF(B40=F40,"***未定***",IF(B40&gt;F40,B39,F39))</f>
        <v>神戸国際附</v>
      </c>
      <c r="C55" s="159"/>
      <c r="D55" s="159">
        <v>21</v>
      </c>
      <c r="E55" s="159"/>
      <c r="F55" s="160" t="str">
        <f>IF(B43=F43,"***未定***",IF(B43&gt;F43,B42,F42))</f>
        <v>県立尼崎</v>
      </c>
      <c r="G55" s="89" t="str">
        <f>IF(B46=F46,"***未定***",IF(B46&gt;F46,B45,F45))</f>
        <v>育　　英</v>
      </c>
      <c r="H55" s="159"/>
      <c r="I55" s="159">
        <v>22</v>
      </c>
      <c r="J55" s="159"/>
      <c r="K55" s="160" t="str">
        <f>IF(B49=F49,"***未定***",IF(B49&gt;F49,B48,F48))</f>
        <v>高　砂　南</v>
      </c>
      <c r="L55" s="89" t="str">
        <f>IF(L40=P40,"***未定***",IF(L40&gt;P40,L39,P39))</f>
        <v>夙　　川</v>
      </c>
      <c r="M55" s="159"/>
      <c r="N55" s="159" t="s">
        <v>53</v>
      </c>
      <c r="O55" s="159"/>
      <c r="P55" s="160" t="str">
        <f>IF(L43=P43,"***未定***",IF(L43&gt;P43,L42,P42))</f>
        <v>神戸星城</v>
      </c>
      <c r="Q55" s="158" t="str">
        <f>IF(L46=P46,"***未定***",IF(L46&gt;P46,L45,P45))</f>
        <v>武庫川大附</v>
      </c>
      <c r="R55" s="159"/>
      <c r="S55" s="159" t="s">
        <v>54</v>
      </c>
      <c r="T55" s="159"/>
      <c r="U55" s="90" t="str">
        <f>IF(L49=P49,"***未定***",IF(L49&gt;P49,L48,P48))</f>
        <v>明　　石</v>
      </c>
    </row>
    <row r="56" spans="2:21" ht="13.5">
      <c r="B56" s="161">
        <f>SUM(C56:C57)</f>
        <v>46</v>
      </c>
      <c r="C56" s="162">
        <v>22</v>
      </c>
      <c r="D56" s="162" t="s">
        <v>57</v>
      </c>
      <c r="E56" s="162">
        <v>8</v>
      </c>
      <c r="F56" s="163">
        <f>SUM(E56:E57)</f>
        <v>19</v>
      </c>
      <c r="G56" s="161">
        <f>SUM(H56:H57)</f>
        <v>25</v>
      </c>
      <c r="H56" s="162">
        <v>14</v>
      </c>
      <c r="I56" s="162" t="s">
        <v>57</v>
      </c>
      <c r="J56" s="162">
        <v>13</v>
      </c>
      <c r="K56" s="163">
        <f>SUM(J56:J57)</f>
        <v>24</v>
      </c>
      <c r="L56" s="161">
        <f>SUM(M56:M57)</f>
        <v>27</v>
      </c>
      <c r="M56" s="162">
        <v>13</v>
      </c>
      <c r="N56" s="162" t="s">
        <v>57</v>
      </c>
      <c r="O56" s="162">
        <v>12</v>
      </c>
      <c r="P56" s="163">
        <f>SUM(O56:O57)</f>
        <v>24</v>
      </c>
      <c r="Q56" s="161">
        <f>SUM(R56:R57)</f>
        <v>11</v>
      </c>
      <c r="R56" s="162">
        <v>4</v>
      </c>
      <c r="S56" s="162" t="s">
        <v>57</v>
      </c>
      <c r="T56" s="162">
        <v>13</v>
      </c>
      <c r="U56" s="163">
        <f>SUM(T56:T57)</f>
        <v>23</v>
      </c>
    </row>
    <row r="57" spans="2:21" ht="14.25" thickBot="1">
      <c r="B57" s="161"/>
      <c r="C57" s="162">
        <v>24</v>
      </c>
      <c r="D57" s="162" t="s">
        <v>58</v>
      </c>
      <c r="E57" s="162">
        <v>11</v>
      </c>
      <c r="F57" s="163"/>
      <c r="G57" s="161"/>
      <c r="H57" s="162">
        <v>11</v>
      </c>
      <c r="I57" s="162" t="s">
        <v>58</v>
      </c>
      <c r="J57" s="162">
        <v>11</v>
      </c>
      <c r="K57" s="163"/>
      <c r="L57" s="161"/>
      <c r="M57" s="162">
        <v>14</v>
      </c>
      <c r="N57" s="162" t="s">
        <v>58</v>
      </c>
      <c r="O57" s="162">
        <v>12</v>
      </c>
      <c r="P57" s="163"/>
      <c r="Q57" s="161"/>
      <c r="R57" s="162">
        <v>7</v>
      </c>
      <c r="S57" s="162" t="s">
        <v>58</v>
      </c>
      <c r="T57" s="162">
        <v>10</v>
      </c>
      <c r="U57" s="163"/>
    </row>
    <row r="58" spans="2:21" ht="13.5">
      <c r="B58" s="89" t="str">
        <f>IF(B56=F56,"***未定***",IF(B56&gt;F56,B55,F55))</f>
        <v>神戸国際附</v>
      </c>
      <c r="C58" s="159"/>
      <c r="D58" s="159" t="s">
        <v>73</v>
      </c>
      <c r="E58" s="159"/>
      <c r="F58" s="160" t="str">
        <f>IF(G56=K56,"***未定***",IF(G56&gt;K56,K55,G55))</f>
        <v>高　砂　南</v>
      </c>
      <c r="G58" s="158" t="str">
        <f>IF(B56=F56,"***未定***",IF(B56&gt;F56,F55,B55))</f>
        <v>県立尼崎</v>
      </c>
      <c r="H58" s="159"/>
      <c r="I58" s="159" t="s">
        <v>76</v>
      </c>
      <c r="J58" s="159"/>
      <c r="K58" s="90" t="str">
        <f>IF(G56=K56,"***未定***",IF(G56&gt;K56,G55,K55))</f>
        <v>育　　英</v>
      </c>
      <c r="L58" s="89" t="str">
        <f>IF(L56=P56,"***未定***",IF(L56&gt;P56,L55,P55))</f>
        <v>夙　　川</v>
      </c>
      <c r="M58" s="159"/>
      <c r="N58" s="159" t="s">
        <v>73</v>
      </c>
      <c r="O58" s="159"/>
      <c r="P58" s="160" t="str">
        <f>IF(Q56=U56,"***未定***",IF(Q56&gt;U56,U55,Q55))</f>
        <v>武庫川大附</v>
      </c>
      <c r="Q58" s="158" t="str">
        <f>IF(L56=P56,"***未定***",IF(L56&gt;P56,P55,L55))</f>
        <v>神戸星城</v>
      </c>
      <c r="R58" s="159"/>
      <c r="S58" s="159" t="s">
        <v>76</v>
      </c>
      <c r="T58" s="159"/>
      <c r="U58" s="90" t="str">
        <f>IF(Q56=U56,"***未定***",IF(Q56&gt;U56,Q55,U55))</f>
        <v>明　　石</v>
      </c>
    </row>
    <row r="59" spans="2:21" ht="13.5">
      <c r="B59" s="161">
        <f>SUM(C59:C60)</f>
        <v>39</v>
      </c>
      <c r="C59" s="162">
        <v>16</v>
      </c>
      <c r="D59" s="162" t="s">
        <v>57</v>
      </c>
      <c r="E59" s="162">
        <v>10</v>
      </c>
      <c r="F59" s="163">
        <f>SUM(E59:E60)</f>
        <v>25</v>
      </c>
      <c r="G59" s="161">
        <f>SUM(H59:H60)</f>
        <v>16</v>
      </c>
      <c r="H59" s="162">
        <v>9</v>
      </c>
      <c r="I59" s="162" t="s">
        <v>57</v>
      </c>
      <c r="J59" s="162">
        <v>15</v>
      </c>
      <c r="K59" s="163">
        <f>SUM(J59:J60)</f>
        <v>33</v>
      </c>
      <c r="L59" s="161">
        <f>SUM(M59:M60)</f>
        <v>29</v>
      </c>
      <c r="M59" s="162">
        <v>11</v>
      </c>
      <c r="N59" s="162" t="s">
        <v>57</v>
      </c>
      <c r="O59" s="162">
        <v>6</v>
      </c>
      <c r="P59" s="163">
        <f>SUM(O59:O60)</f>
        <v>11</v>
      </c>
      <c r="Q59" s="161">
        <f>SUM(R59:R60)</f>
        <v>25</v>
      </c>
      <c r="R59" s="162">
        <v>14</v>
      </c>
      <c r="S59" s="162" t="s">
        <v>57</v>
      </c>
      <c r="T59" s="162">
        <v>10</v>
      </c>
      <c r="U59" s="163">
        <f>SUM(T59:T60)</f>
        <v>30</v>
      </c>
    </row>
    <row r="60" spans="2:21" ht="14.25" thickBot="1">
      <c r="B60" s="161"/>
      <c r="C60" s="162">
        <v>23</v>
      </c>
      <c r="D60" s="162" t="s">
        <v>58</v>
      </c>
      <c r="E60" s="162">
        <v>15</v>
      </c>
      <c r="F60" s="163"/>
      <c r="G60" s="161"/>
      <c r="H60" s="162">
        <v>7</v>
      </c>
      <c r="I60" s="162" t="s">
        <v>58</v>
      </c>
      <c r="J60" s="162">
        <v>18</v>
      </c>
      <c r="K60" s="163"/>
      <c r="L60" s="161"/>
      <c r="M60" s="162">
        <v>18</v>
      </c>
      <c r="N60" s="162" t="s">
        <v>58</v>
      </c>
      <c r="O60" s="162">
        <v>5</v>
      </c>
      <c r="P60" s="163"/>
      <c r="Q60" s="161"/>
      <c r="R60" s="162">
        <v>11</v>
      </c>
      <c r="S60" s="162" t="s">
        <v>58</v>
      </c>
      <c r="T60" s="162">
        <v>20</v>
      </c>
      <c r="U60" s="163"/>
    </row>
    <row r="61" spans="2:21" ht="13.5">
      <c r="B61" s="158" t="str">
        <f>IF(B56=F56,"***未定***",IF(B56&gt;F56,F55,B55))</f>
        <v>県立尼崎</v>
      </c>
      <c r="C61" s="159"/>
      <c r="D61" s="159" t="s">
        <v>74</v>
      </c>
      <c r="E61" s="159"/>
      <c r="F61" s="90" t="str">
        <f>IF(G56=K56,"***未定***",IF(G56&gt;K56,K55,G55))</f>
        <v>高　砂　南</v>
      </c>
      <c r="G61" s="89" t="str">
        <f>IF(B56=F56,"***未定***",IF(B56&gt;F56,B55,F55))</f>
        <v>神戸国際附</v>
      </c>
      <c r="H61" s="159"/>
      <c r="I61" s="159" t="s">
        <v>75</v>
      </c>
      <c r="J61" s="159"/>
      <c r="K61" s="160" t="str">
        <f>IF(G56=K56,"***未定***",IF(G56&gt;K56,G55,K55))</f>
        <v>育　　英</v>
      </c>
      <c r="L61" s="89" t="str">
        <f>IF(L56=P56,"***未定***",IF(L56&gt;P56,P55,L55))</f>
        <v>神戸星城</v>
      </c>
      <c r="M61" s="159"/>
      <c r="N61" s="159" t="s">
        <v>74</v>
      </c>
      <c r="O61" s="159"/>
      <c r="P61" s="160" t="str">
        <f>IF(Q56=U56,"***未定***",IF(Q56&gt;U56,U55,Q55))</f>
        <v>武庫川大附</v>
      </c>
      <c r="Q61" s="89" t="str">
        <f>IF(L56=P56,"***未定***",IF(L56&gt;P56,L55,P55))</f>
        <v>夙　　川</v>
      </c>
      <c r="R61" s="159"/>
      <c r="S61" s="159" t="s">
        <v>75</v>
      </c>
      <c r="T61" s="159"/>
      <c r="U61" s="160" t="str">
        <f>IF(Q56=U56,"***未定***",IF(Q56&gt;U56,Q55,U55))</f>
        <v>明　　石</v>
      </c>
    </row>
    <row r="62" spans="2:21" ht="13.5">
      <c r="B62" s="161">
        <f>SUM(C62:C63)</f>
        <v>22</v>
      </c>
      <c r="C62" s="162">
        <v>9</v>
      </c>
      <c r="D62" s="162" t="s">
        <v>57</v>
      </c>
      <c r="E62" s="162">
        <v>20</v>
      </c>
      <c r="F62" s="163">
        <f>SUM(E62:E63)</f>
        <v>42</v>
      </c>
      <c r="G62" s="161">
        <f>SUM(H62:H63)</f>
        <v>33</v>
      </c>
      <c r="H62" s="162">
        <v>15</v>
      </c>
      <c r="I62" s="162" t="s">
        <v>57</v>
      </c>
      <c r="J62" s="162">
        <v>12</v>
      </c>
      <c r="K62" s="163">
        <f>SUM(J62:J63)</f>
        <v>17</v>
      </c>
      <c r="L62" s="161">
        <f>SUM(M62:M63)</f>
        <v>23</v>
      </c>
      <c r="M62" s="162">
        <v>7</v>
      </c>
      <c r="N62" s="162" t="s">
        <v>57</v>
      </c>
      <c r="O62" s="162">
        <v>7</v>
      </c>
      <c r="P62" s="163">
        <f>SUM(O62:O63)</f>
        <v>12</v>
      </c>
      <c r="Q62" s="161">
        <f>SUM(R62:R63)</f>
        <v>24</v>
      </c>
      <c r="R62" s="162">
        <v>13</v>
      </c>
      <c r="S62" s="162" t="s">
        <v>57</v>
      </c>
      <c r="T62" s="162">
        <v>9</v>
      </c>
      <c r="U62" s="163">
        <f>SUM(T62:T63)</f>
        <v>20</v>
      </c>
    </row>
    <row r="63" spans="2:21" ht="14.25" thickBot="1">
      <c r="B63" s="164"/>
      <c r="C63" s="165">
        <v>13</v>
      </c>
      <c r="D63" s="165" t="s">
        <v>58</v>
      </c>
      <c r="E63" s="165">
        <v>22</v>
      </c>
      <c r="F63" s="166"/>
      <c r="G63" s="164"/>
      <c r="H63" s="165">
        <v>18</v>
      </c>
      <c r="I63" s="165" t="s">
        <v>58</v>
      </c>
      <c r="J63" s="165">
        <v>5</v>
      </c>
      <c r="K63" s="166"/>
      <c r="L63" s="164"/>
      <c r="M63" s="165">
        <v>16</v>
      </c>
      <c r="N63" s="165" t="s">
        <v>58</v>
      </c>
      <c r="O63" s="165">
        <v>5</v>
      </c>
      <c r="P63" s="166"/>
      <c r="Q63" s="164"/>
      <c r="R63" s="165">
        <v>11</v>
      </c>
      <c r="S63" s="165" t="s">
        <v>58</v>
      </c>
      <c r="T63" s="165">
        <v>11</v>
      </c>
      <c r="U63" s="166"/>
    </row>
    <row r="66" spans="2:17" ht="13.5">
      <c r="B66" s="17" t="s">
        <v>166</v>
      </c>
      <c r="C66" s="124" t="s">
        <v>182</v>
      </c>
      <c r="D66" s="124"/>
      <c r="E66" s="124"/>
      <c r="F66" s="124"/>
      <c r="G66" s="17" t="s">
        <v>178</v>
      </c>
      <c r="L66" s="17" t="s">
        <v>166</v>
      </c>
      <c r="M66" s="124" t="s">
        <v>176</v>
      </c>
      <c r="N66" s="124"/>
      <c r="O66" s="124"/>
      <c r="P66" s="124"/>
      <c r="Q66" s="17" t="s">
        <v>178</v>
      </c>
    </row>
    <row r="67" spans="2:17" ht="13.5">
      <c r="B67" s="17" t="s">
        <v>167</v>
      </c>
      <c r="C67" s="124" t="s">
        <v>183</v>
      </c>
      <c r="D67" s="124"/>
      <c r="E67" s="124"/>
      <c r="F67" s="124"/>
      <c r="G67" s="17" t="s">
        <v>184</v>
      </c>
      <c r="L67" s="17" t="s">
        <v>167</v>
      </c>
      <c r="M67" s="124" t="s">
        <v>177</v>
      </c>
      <c r="N67" s="124"/>
      <c r="O67" s="124"/>
      <c r="P67" s="124"/>
      <c r="Q67" s="17" t="s">
        <v>179</v>
      </c>
    </row>
    <row r="68" spans="2:17" ht="13.5">
      <c r="B68" s="17" t="s">
        <v>168</v>
      </c>
      <c r="C68" s="124" t="s">
        <v>124</v>
      </c>
      <c r="D68" s="124"/>
      <c r="E68" s="124"/>
      <c r="F68" s="124"/>
      <c r="G68" s="17" t="s">
        <v>174</v>
      </c>
      <c r="L68" s="17" t="s">
        <v>168</v>
      </c>
      <c r="M68" s="124" t="s">
        <v>175</v>
      </c>
      <c r="N68" s="124"/>
      <c r="O68" s="124"/>
      <c r="P68" s="124"/>
      <c r="Q68" s="17" t="s">
        <v>174</v>
      </c>
    </row>
    <row r="69" spans="2:17" ht="13.5">
      <c r="B69" s="17" t="s">
        <v>169</v>
      </c>
      <c r="C69" s="124" t="s">
        <v>180</v>
      </c>
      <c r="D69" s="124"/>
      <c r="E69" s="124"/>
      <c r="F69" s="124"/>
      <c r="G69" s="17" t="s">
        <v>181</v>
      </c>
      <c r="L69" s="17" t="s">
        <v>169</v>
      </c>
      <c r="M69" s="124" t="s">
        <v>172</v>
      </c>
      <c r="N69" s="124"/>
      <c r="O69" s="124"/>
      <c r="P69" s="124"/>
      <c r="Q69" s="17" t="s">
        <v>173</v>
      </c>
    </row>
  </sheetData>
  <sheetProtection/>
  <mergeCells count="112">
    <mergeCell ref="Q62:Q63"/>
    <mergeCell ref="U62:U63"/>
    <mergeCell ref="B62:B63"/>
    <mergeCell ref="F62:F63"/>
    <mergeCell ref="L62:L63"/>
    <mergeCell ref="P62:P63"/>
    <mergeCell ref="G62:G63"/>
    <mergeCell ref="K62:K63"/>
    <mergeCell ref="Q59:Q60"/>
    <mergeCell ref="U59:U60"/>
    <mergeCell ref="L49:L50"/>
    <mergeCell ref="P49:P50"/>
    <mergeCell ref="Q56:Q57"/>
    <mergeCell ref="U56:U57"/>
    <mergeCell ref="L56:L57"/>
    <mergeCell ref="P56:P57"/>
    <mergeCell ref="L59:L60"/>
    <mergeCell ref="P59:P60"/>
    <mergeCell ref="G59:G60"/>
    <mergeCell ref="K59:K60"/>
    <mergeCell ref="B46:B47"/>
    <mergeCell ref="F46:F47"/>
    <mergeCell ref="B59:B60"/>
    <mergeCell ref="F59:F60"/>
    <mergeCell ref="B56:B57"/>
    <mergeCell ref="F56:F57"/>
    <mergeCell ref="B49:B50"/>
    <mergeCell ref="F49:F50"/>
    <mergeCell ref="L46:L47"/>
    <mergeCell ref="P46:P47"/>
    <mergeCell ref="G56:G57"/>
    <mergeCell ref="K56:K57"/>
    <mergeCell ref="L40:L41"/>
    <mergeCell ref="P40:P41"/>
    <mergeCell ref="B40:B41"/>
    <mergeCell ref="F40:F41"/>
    <mergeCell ref="B43:B44"/>
    <mergeCell ref="F43:F44"/>
    <mergeCell ref="L43:L44"/>
    <mergeCell ref="P43:P44"/>
    <mergeCell ref="L33:L34"/>
    <mergeCell ref="P33:P34"/>
    <mergeCell ref="Q33:Q34"/>
    <mergeCell ref="U33:U34"/>
    <mergeCell ref="B33:B34"/>
    <mergeCell ref="F33:F34"/>
    <mergeCell ref="G33:G34"/>
    <mergeCell ref="K33:K34"/>
    <mergeCell ref="L30:L31"/>
    <mergeCell ref="P30:P31"/>
    <mergeCell ref="Q30:Q31"/>
    <mergeCell ref="U30:U31"/>
    <mergeCell ref="B30:B31"/>
    <mergeCell ref="F30:F31"/>
    <mergeCell ref="G30:G31"/>
    <mergeCell ref="K30:K31"/>
    <mergeCell ref="L27:L28"/>
    <mergeCell ref="P27:P28"/>
    <mergeCell ref="Q27:Q28"/>
    <mergeCell ref="U27:U28"/>
    <mergeCell ref="B27:B28"/>
    <mergeCell ref="F27:F28"/>
    <mergeCell ref="G27:G28"/>
    <mergeCell ref="K27:K28"/>
    <mergeCell ref="L24:L25"/>
    <mergeCell ref="P24:P25"/>
    <mergeCell ref="Q24:Q25"/>
    <mergeCell ref="U24:U25"/>
    <mergeCell ref="B24:B25"/>
    <mergeCell ref="F24:F25"/>
    <mergeCell ref="G24:G25"/>
    <mergeCell ref="K24:K25"/>
    <mergeCell ref="G9:G10"/>
    <mergeCell ref="K9:K10"/>
    <mergeCell ref="Q17:Q18"/>
    <mergeCell ref="U17:U18"/>
    <mergeCell ref="B17:B18"/>
    <mergeCell ref="F17:F18"/>
    <mergeCell ref="G17:G18"/>
    <mergeCell ref="K17:K18"/>
    <mergeCell ref="L17:L18"/>
    <mergeCell ref="P17:P18"/>
    <mergeCell ref="G12:G15"/>
    <mergeCell ref="K12:K15"/>
    <mergeCell ref="B12:B13"/>
    <mergeCell ref="F12:F13"/>
    <mergeCell ref="L12:L13"/>
    <mergeCell ref="P12:P13"/>
    <mergeCell ref="Q4:Q5"/>
    <mergeCell ref="U4:U5"/>
    <mergeCell ref="Q9:Q10"/>
    <mergeCell ref="U9:U10"/>
    <mergeCell ref="Q12:Q13"/>
    <mergeCell ref="U12:U13"/>
    <mergeCell ref="G4:G7"/>
    <mergeCell ref="K4:K7"/>
    <mergeCell ref="B4:B5"/>
    <mergeCell ref="F4:F5"/>
    <mergeCell ref="L9:L10"/>
    <mergeCell ref="P9:P10"/>
    <mergeCell ref="L4:L5"/>
    <mergeCell ref="P4:P5"/>
    <mergeCell ref="B9:B10"/>
    <mergeCell ref="F9:F10"/>
    <mergeCell ref="M66:P66"/>
    <mergeCell ref="M67:P67"/>
    <mergeCell ref="M68:P68"/>
    <mergeCell ref="M69:P69"/>
    <mergeCell ref="C66:F66"/>
    <mergeCell ref="C67:F67"/>
    <mergeCell ref="C68:F68"/>
    <mergeCell ref="C69:F69"/>
  </mergeCells>
  <printOptions/>
  <pageMargins left="0.3" right="0.28" top="0.58" bottom="0.56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采女</cp:lastModifiedBy>
  <cp:lastPrinted>2010-10-29T03:02:09Z</cp:lastPrinted>
  <dcterms:created xsi:type="dcterms:W3CDTF">1997-01-08T22:48:59Z</dcterms:created>
  <dcterms:modified xsi:type="dcterms:W3CDTF">2010-11-28T08:20:41Z</dcterms:modified>
  <cp:category/>
  <cp:version/>
  <cp:contentType/>
  <cp:contentStatus/>
</cp:coreProperties>
</file>